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A-1" sheetId="1" r:id="rId1"/>
    <sheet name="A-2" sheetId="2" r:id="rId2"/>
    <sheet name="B-1" sheetId="3" r:id="rId3"/>
    <sheet name="B-2" sheetId="4" r:id="rId4"/>
    <sheet name="C-1" sheetId="5" r:id="rId5"/>
    <sheet name="C-2" sheetId="6" r:id="rId6"/>
    <sheet name="C-3" sheetId="7" r:id="rId7"/>
    <sheet name="C-4" sheetId="8" r:id="rId8"/>
    <sheet name="D-1" sheetId="9" r:id="rId9"/>
    <sheet name="D-2" sheetId="10" r:id="rId10"/>
    <sheet name="E" sheetId="11" r:id="rId11"/>
    <sheet name="F-1" sheetId="12" r:id="rId12"/>
    <sheet name="F-2" sheetId="13" r:id="rId13"/>
    <sheet name="G-1" sheetId="14" r:id="rId14"/>
    <sheet name="G-2" sheetId="15" r:id="rId15"/>
    <sheet name="G-3" sheetId="16" r:id="rId16"/>
    <sheet name="G-4" sheetId="17" r:id="rId17"/>
    <sheet name="G-5" sheetId="18" r:id="rId18"/>
    <sheet name="H" sheetId="19" r:id="rId19"/>
    <sheet name="I" sheetId="20" r:id="rId20"/>
    <sheet name="J" sheetId="21" r:id="rId21"/>
    <sheet name="K-1" sheetId="22" r:id="rId22"/>
    <sheet name="K-2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Regression_Int" localSheetId="4" hidden="1">1</definedName>
    <definedName name="_Regression_Int" localSheetId="8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OMTOT" localSheetId="11">'F-1'!#REF!</definedName>
    <definedName name="OMTOT" localSheetId="12">'F-2'!#REF!</definedName>
    <definedName name="OMTOT">'[23]H-1'!#REF!</definedName>
    <definedName name="_xlnm.Print_Area" localSheetId="4">'C-1'!$A$10:$I$131</definedName>
    <definedName name="Print_Area_MI" localSheetId="4">'C-1'!$A$10:$E$131</definedName>
    <definedName name="Print_Area_MI" localSheetId="8">'D-1'!$A$1:$D$48</definedName>
    <definedName name="Print_Area_MI" localSheetId="10">'E'!$A$1:$O$41</definedName>
    <definedName name="Print_Area_MI" localSheetId="11">'F-1'!$B$1:$H$45</definedName>
    <definedName name="Print_Area_MI" localSheetId="12">'F-2'!$B$1:$H$52</definedName>
    <definedName name="Print_Area_MI">#REF!</definedName>
    <definedName name="_xlnm.Print_Titles" localSheetId="4">'C-1'!$1:$9</definedName>
    <definedName name="_xlnm.Print_Titles" localSheetId="7">'C-4'!$1:$3</definedName>
    <definedName name="_xlnm.Print_Titles" localSheetId="21">'K-1'!$6:$8</definedName>
    <definedName name="_xlnm.Print_Titles" localSheetId="22">'K-2'!$6:$8</definedName>
    <definedName name="Print_Titles_MI" localSheetId="4">'C-1'!$1:$9</definedName>
    <definedName name="RDTOT">#REF!</definedName>
  </definedNames>
  <calcPr fullCalcOnLoad="1"/>
</workbook>
</file>

<file path=xl/sharedStrings.xml><?xml version="1.0" encoding="utf-8"?>
<sst xmlns="http://schemas.openxmlformats.org/spreadsheetml/2006/main" count="1109" uniqueCount="385">
  <si>
    <t>TENNESSEE BOARD OF REGENTS</t>
  </si>
  <si>
    <t>UNRESTRICTED STATE APPROPRIATIONS</t>
  </si>
  <si>
    <t>2006-2007</t>
  </si>
  <si>
    <t>Netting Out</t>
  </si>
  <si>
    <t>Annualization</t>
  </si>
  <si>
    <t>Group</t>
  </si>
  <si>
    <t>Revised</t>
  </si>
  <si>
    <t>1/2 Year</t>
  </si>
  <si>
    <t xml:space="preserve">2% Salary </t>
  </si>
  <si>
    <t>of January 03</t>
  </si>
  <si>
    <t>Tennessee Pre-</t>
  </si>
  <si>
    <t xml:space="preserve">Less </t>
  </si>
  <si>
    <t>Less</t>
  </si>
  <si>
    <t>Proposed</t>
  </si>
  <si>
    <t>Restore</t>
  </si>
  <si>
    <t>July 2004</t>
  </si>
  <si>
    <t>Nonrecurring</t>
  </si>
  <si>
    <t>Jan 2004</t>
  </si>
  <si>
    <t>Jan 2005</t>
  </si>
  <si>
    <t>Claims/</t>
  </si>
  <si>
    <t>Non-recurring</t>
  </si>
  <si>
    <t>Jan 2006</t>
  </si>
  <si>
    <t>Less Restricted Appropriations</t>
  </si>
  <si>
    <t>Unrestricted</t>
  </si>
  <si>
    <t>Less Non-recurring</t>
  </si>
  <si>
    <t>Recurring</t>
  </si>
  <si>
    <t>Jan 2007</t>
  </si>
  <si>
    <t>Risk</t>
  </si>
  <si>
    <t>2001-2002</t>
  </si>
  <si>
    <t>Salary</t>
  </si>
  <si>
    <t>Insurance</t>
  </si>
  <si>
    <t>401(k) Match</t>
  </si>
  <si>
    <t>Restoration of</t>
  </si>
  <si>
    <t>Desegregation</t>
  </si>
  <si>
    <t>FY 2003 Base</t>
  </si>
  <si>
    <t>Amendments</t>
  </si>
  <si>
    <t>Operating</t>
  </si>
  <si>
    <t>2% Salary</t>
  </si>
  <si>
    <t>401(k)</t>
  </si>
  <si>
    <t>Group Ins.</t>
  </si>
  <si>
    <t>TCRS Rate</t>
  </si>
  <si>
    <t>Claims</t>
  </si>
  <si>
    <t>2002-2003</t>
  </si>
  <si>
    <t>9% Base</t>
  </si>
  <si>
    <t>Increase</t>
  </si>
  <si>
    <t>Property</t>
  </si>
  <si>
    <t>Professional</t>
  </si>
  <si>
    <t>2003-2004</t>
  </si>
  <si>
    <t>Base</t>
  </si>
  <si>
    <t>2004-05</t>
  </si>
  <si>
    <t>October</t>
  </si>
  <si>
    <t>Health</t>
  </si>
  <si>
    <t>TSBDC</t>
  </si>
  <si>
    <t>Elevator Banks</t>
  </si>
  <si>
    <t>Risk Mgmt</t>
  </si>
  <si>
    <t>2005-06</t>
  </si>
  <si>
    <t>Special</t>
  </si>
  <si>
    <t xml:space="preserve">Legislative </t>
  </si>
  <si>
    <t>Longevity</t>
  </si>
  <si>
    <t>Management</t>
  </si>
  <si>
    <t>2006-07</t>
  </si>
  <si>
    <t>INSTITUTION</t>
  </si>
  <si>
    <t>Appropriation</t>
  </si>
  <si>
    <t>Adjustments</t>
  </si>
  <si>
    <t>Improvement</t>
  </si>
  <si>
    <t>Adjustment</t>
  </si>
  <si>
    <t>Nonrecurring (1)</t>
  </si>
  <si>
    <t>1% Set-aside</t>
  </si>
  <si>
    <t>Reallocation</t>
  </si>
  <si>
    <t>/Adjustments</t>
  </si>
  <si>
    <t>Match</t>
  </si>
  <si>
    <t xml:space="preserve">Impoundment </t>
  </si>
  <si>
    <t>Requirement</t>
  </si>
  <si>
    <t>Reduction</t>
  </si>
  <si>
    <t>Program</t>
  </si>
  <si>
    <t>Claims Ins.</t>
  </si>
  <si>
    <t>Bonus</t>
  </si>
  <si>
    <t>Retirement</t>
  </si>
  <si>
    <t>Funding (PC 404)</t>
  </si>
  <si>
    <t>TCRS</t>
  </si>
  <si>
    <t xml:space="preserve">Insurance </t>
  </si>
  <si>
    <t>Claims/Property</t>
  </si>
  <si>
    <t>Allocations</t>
  </si>
  <si>
    <t>Supplement</t>
  </si>
  <si>
    <t>$10 Increase</t>
  </si>
  <si>
    <t>Rate Change</t>
  </si>
  <si>
    <t>APSU</t>
  </si>
  <si>
    <t>ETSU</t>
  </si>
  <si>
    <t xml:space="preserve">  ETSU-COM</t>
  </si>
  <si>
    <t>(1)</t>
  </si>
  <si>
    <t xml:space="preserve">  ETSU-FP</t>
  </si>
  <si>
    <t>MTSU</t>
  </si>
  <si>
    <t>TSU</t>
  </si>
  <si>
    <t>(2)</t>
  </si>
  <si>
    <t>TTU</t>
  </si>
  <si>
    <t>UOM</t>
  </si>
  <si>
    <t>(3)</t>
  </si>
  <si>
    <t xml:space="preserve"> Subtotal</t>
  </si>
  <si>
    <t>CSTCC</t>
  </si>
  <si>
    <t>CLSCC</t>
  </si>
  <si>
    <t>COSCC</t>
  </si>
  <si>
    <t>DSCC</t>
  </si>
  <si>
    <t>JSCC</t>
  </si>
  <si>
    <t>MSCC</t>
  </si>
  <si>
    <t>NSCC</t>
  </si>
  <si>
    <t>NSTCC</t>
  </si>
  <si>
    <t>PSTCC</t>
  </si>
  <si>
    <t>RSCC</t>
  </si>
  <si>
    <t>STCC</t>
  </si>
  <si>
    <t>VSCC</t>
  </si>
  <si>
    <t>WSCC</t>
  </si>
  <si>
    <t>TTC</t>
  </si>
  <si>
    <t>TBR</t>
  </si>
  <si>
    <t>TSU McMinnville Center</t>
  </si>
  <si>
    <t>TOTAL</t>
  </si>
  <si>
    <t>(1)  Nonrecurring funding for Solid Waste Disposal joint study with TSU.</t>
  </si>
  <si>
    <t>(2)  Nonrecurring funding for Solid Waste Disposal joint study with MTSU ($47,500) and Prevention for Fire Ants ($150,000).</t>
  </si>
  <si>
    <t>(3) Nonrecurring funding for SmarTennessee financial literacy project ($125,000) and recurring funding for West Tennessee Seismic Safety Commission study ($37,700).</t>
  </si>
  <si>
    <r>
      <t>Set-aside</t>
    </r>
    <r>
      <rPr>
        <b/>
        <i/>
        <sz val="10"/>
        <rFont val="Arial"/>
        <family val="2"/>
      </rPr>
      <t xml:space="preserve"> (3)</t>
    </r>
  </si>
  <si>
    <r>
      <t xml:space="preserve">Impoundment </t>
    </r>
    <r>
      <rPr>
        <b/>
        <i/>
        <sz val="10"/>
        <rFont val="Arial"/>
        <family val="2"/>
      </rPr>
      <t>(3)</t>
    </r>
  </si>
  <si>
    <t>FY 2006-2007</t>
  </si>
  <si>
    <t>FY 2005-06</t>
  </si>
  <si>
    <t>Jan 06</t>
  </si>
  <si>
    <t>Technology</t>
  </si>
  <si>
    <t>Lead</t>
  </si>
  <si>
    <t>FY 2006-07</t>
  </si>
  <si>
    <t>Center</t>
  </si>
  <si>
    <t>Subtotal</t>
  </si>
  <si>
    <t>Operation</t>
  </si>
  <si>
    <t>Institution</t>
  </si>
  <si>
    <t>Athens</t>
  </si>
  <si>
    <t>Chattanooga</t>
  </si>
  <si>
    <t>Covington</t>
  </si>
  <si>
    <t>Crossville</t>
  </si>
  <si>
    <t>Crump</t>
  </si>
  <si>
    <t>Dickson</t>
  </si>
  <si>
    <t>Elizabethton</t>
  </si>
  <si>
    <t>Harriman</t>
  </si>
  <si>
    <t>Hartsville</t>
  </si>
  <si>
    <t>Hohenwald</t>
  </si>
  <si>
    <t>Jacksboro</t>
  </si>
  <si>
    <t>Jackson</t>
  </si>
  <si>
    <t>Knoxville</t>
  </si>
  <si>
    <t>Livingston</t>
  </si>
  <si>
    <t>McKenzie</t>
  </si>
  <si>
    <t>McMinnville</t>
  </si>
  <si>
    <t>Memphis</t>
  </si>
  <si>
    <t>Morristown</t>
  </si>
  <si>
    <t>Murfreesboro</t>
  </si>
  <si>
    <t>Nashville</t>
  </si>
  <si>
    <t>Newbern</t>
  </si>
  <si>
    <t>Oneida</t>
  </si>
  <si>
    <t>Paris</t>
  </si>
  <si>
    <t>Pulaski</t>
  </si>
  <si>
    <t>Ripley</t>
  </si>
  <si>
    <t>Shelbyville</t>
  </si>
  <si>
    <t>Whiteville</t>
  </si>
  <si>
    <t>SPECIAL ALLOCATIONS</t>
  </si>
  <si>
    <t>FY 2007</t>
  </si>
  <si>
    <t>SPECIAL ALLOCATION</t>
  </si>
  <si>
    <t>ALLOCATION</t>
  </si>
  <si>
    <t>Dyslexia Center</t>
  </si>
  <si>
    <t>Small Business Development Center</t>
  </si>
  <si>
    <t>Intra-Campus Transportation</t>
  </si>
  <si>
    <t>Cooperative Agricultural Extension Service</t>
  </si>
  <si>
    <t>Academically-Talented Student Scholarships</t>
  </si>
  <si>
    <t>Upward Bound</t>
  </si>
  <si>
    <t>Center for Aging</t>
  </si>
  <si>
    <t xml:space="preserve">  Subtotal</t>
  </si>
  <si>
    <t>Joe L. Evins Center</t>
  </si>
  <si>
    <t>Horticulture Research</t>
  </si>
  <si>
    <t>Collegiate Center</t>
  </si>
  <si>
    <t>Oak  Ridge Branch Campus Operations</t>
  </si>
  <si>
    <t>Tennessee Board of Regents</t>
  </si>
  <si>
    <t>Special Allocations</t>
  </si>
  <si>
    <t>Balance</t>
  </si>
  <si>
    <t>Total</t>
  </si>
  <si>
    <t>Expended</t>
  </si>
  <si>
    <t>Carryforward</t>
  </si>
  <si>
    <t>Amount</t>
  </si>
  <si>
    <t>at 6/30/06</t>
  </si>
  <si>
    <t>Middle Tennessee</t>
  </si>
  <si>
    <t xml:space="preserve">   Subtotal</t>
  </si>
  <si>
    <t>Tennessee State</t>
  </si>
  <si>
    <t>Tennessee Tech</t>
  </si>
  <si>
    <t>Columbia State Community College</t>
  </si>
  <si>
    <t>Roane State Community College</t>
  </si>
  <si>
    <t>DESEGREGATION FUNDING</t>
  </si>
  <si>
    <t>PROGRAM</t>
  </si>
  <si>
    <t>Graduate Scholarships (IIH)</t>
  </si>
  <si>
    <t>Other-race Student Incentives (IIG)</t>
  </si>
  <si>
    <t>Other-race Fac/Staff Incentives (IIIB)</t>
  </si>
  <si>
    <t>Black Staff Development (IIID)</t>
  </si>
  <si>
    <t>Black Faculty Development (IIIE)</t>
  </si>
  <si>
    <t>Pre-medical Enrichment Program (IIN TPP)</t>
  </si>
  <si>
    <t>Graduate Assistantships</t>
  </si>
  <si>
    <t>Black TN Medical Scholarship</t>
  </si>
  <si>
    <t>Grow Your Own (IIIC)</t>
  </si>
  <si>
    <t>MTSU/TSU Matching Scholarships (IVI)</t>
  </si>
  <si>
    <t>Mentor Scholarship (IVI)</t>
  </si>
  <si>
    <t>Minority Teacher Scholarship (IVI)</t>
  </si>
  <si>
    <t>Graduate Scholarships (II H)</t>
  </si>
  <si>
    <t>Green Hills</t>
  </si>
  <si>
    <t>Rivergate</t>
  </si>
  <si>
    <t xml:space="preserve">Real Estate Leases </t>
  </si>
  <si>
    <t>Institute of Government (IVH)</t>
  </si>
  <si>
    <t>New TSU Programs (PhD only) (IVA,G)</t>
  </si>
  <si>
    <t>B.S., Physical Therapy (IVA,G)</t>
  </si>
  <si>
    <t>Occupational Therapy (IVA,G)</t>
  </si>
  <si>
    <t>Other-Race Student Recruiting (IIM)</t>
  </si>
  <si>
    <t>Law School Scholarships</t>
  </si>
  <si>
    <t>Pre-professional (IIN)</t>
  </si>
  <si>
    <t>Other-race Student Recruiting (IIM)</t>
  </si>
  <si>
    <t>NSTI</t>
  </si>
  <si>
    <t xml:space="preserve"> </t>
  </si>
  <si>
    <t>Section 14 PREP/Displaced Homemakers</t>
  </si>
  <si>
    <t>Section 14 JTPA/Workforce Development</t>
  </si>
  <si>
    <t>Black Faculty Development (lllE)</t>
  </si>
  <si>
    <t>Black Staff Development (lllD)</t>
  </si>
  <si>
    <t>TPP/TPLPHSFP</t>
  </si>
  <si>
    <t>Remediation (IIF,K)</t>
  </si>
  <si>
    <t>DESEGREGATION FUNDS</t>
  </si>
  <si>
    <t>REALLOCATIONS</t>
  </si>
  <si>
    <t>Available</t>
  </si>
  <si>
    <t>ENCUMBRANCES</t>
  </si>
  <si>
    <t xml:space="preserve">TTU </t>
  </si>
  <si>
    <t xml:space="preserve">CSTCC  </t>
  </si>
  <si>
    <t>CISCC</t>
  </si>
  <si>
    <t>CoSCC</t>
  </si>
  <si>
    <t xml:space="preserve">DSCC  </t>
  </si>
  <si>
    <t xml:space="preserve">JSCC   </t>
  </si>
  <si>
    <t xml:space="preserve">MSCC   </t>
  </si>
  <si>
    <t xml:space="preserve">VSCC  </t>
  </si>
  <si>
    <t xml:space="preserve">WSCC  </t>
  </si>
  <si>
    <r>
      <t xml:space="preserve">RSCC  </t>
    </r>
    <r>
      <rPr>
        <b/>
        <i/>
        <sz val="8"/>
        <rFont val="Helv"/>
        <family val="0"/>
      </rPr>
      <t xml:space="preserve"> </t>
    </r>
  </si>
  <si>
    <t>DESEGREGATION MATCHING FUNDS</t>
  </si>
  <si>
    <t>2005-06 Match</t>
  </si>
  <si>
    <t>GEIER CONSENT DECREE</t>
  </si>
  <si>
    <t>FY 2006-07 Amt Budgeted per institution</t>
  </si>
  <si>
    <t>Austin Peay State University</t>
  </si>
  <si>
    <t>Visiting Professor</t>
  </si>
  <si>
    <t>Pre-University</t>
  </si>
  <si>
    <t>subtotal</t>
  </si>
  <si>
    <t>Scholarship match</t>
  </si>
  <si>
    <t>total</t>
  </si>
  <si>
    <t>East Tennessee State University</t>
  </si>
  <si>
    <t>Student Recruitment</t>
  </si>
  <si>
    <t>Middle Tennessee State University</t>
  </si>
  <si>
    <t>Post-doc</t>
  </si>
  <si>
    <t>Tennessee Tech University</t>
  </si>
  <si>
    <t>Graduate Student Stipends</t>
  </si>
  <si>
    <t>Graduate Recruitment</t>
  </si>
  <si>
    <t>Tennessee State University</t>
  </si>
  <si>
    <t>TSU Recruiters</t>
  </si>
  <si>
    <t>Endowment</t>
  </si>
  <si>
    <t>Endowment Match</t>
  </si>
  <si>
    <t>Assoc VP</t>
  </si>
  <si>
    <t>Academic Program Start-up</t>
  </si>
  <si>
    <t>NSTCC transfer tuition</t>
  </si>
  <si>
    <t>Administrative Study</t>
  </si>
  <si>
    <t>TSU MSA Scholarships</t>
  </si>
  <si>
    <t>University of Memphis</t>
  </si>
  <si>
    <t>Scholarship Match</t>
  </si>
  <si>
    <t>Chattanooga State</t>
  </si>
  <si>
    <t>Cleveland State</t>
  </si>
  <si>
    <t>Columbia State</t>
  </si>
  <si>
    <t>Dyersburg State</t>
  </si>
  <si>
    <t>Jackson State</t>
  </si>
  <si>
    <t>Motlow State</t>
  </si>
  <si>
    <t xml:space="preserve">Nashville State </t>
  </si>
  <si>
    <t>Northeast State</t>
  </si>
  <si>
    <t>Pellissippi State</t>
  </si>
  <si>
    <t>Roane State</t>
  </si>
  <si>
    <t>Southwest State</t>
  </si>
  <si>
    <t>Volunteer State</t>
  </si>
  <si>
    <t>Walters State</t>
  </si>
  <si>
    <t>System Total</t>
  </si>
  <si>
    <t>CENTERS OF EXCELLENCE</t>
  </si>
  <si>
    <t>CENTER</t>
  </si>
  <si>
    <t>Creative Arts</t>
  </si>
  <si>
    <t>Field Biology</t>
  </si>
  <si>
    <t>Appalachian Studies</t>
  </si>
  <si>
    <t>Early Childhood</t>
  </si>
  <si>
    <t>Historic Preservation</t>
  </si>
  <si>
    <t>Popular Music</t>
  </si>
  <si>
    <t>Basic Skills</t>
  </si>
  <si>
    <t>Information Systems</t>
  </si>
  <si>
    <t>Manufacturing</t>
  </si>
  <si>
    <t>Water Resources</t>
  </si>
  <si>
    <t>Electric Power</t>
  </si>
  <si>
    <t>Applied Psychology</t>
  </si>
  <si>
    <t>Communicative Disorders</t>
  </si>
  <si>
    <t>Earthquake Information</t>
  </si>
  <si>
    <t>Egyptology</t>
  </si>
  <si>
    <t>Teacher Education</t>
  </si>
  <si>
    <t xml:space="preserve"> Subtotal </t>
  </si>
  <si>
    <t>CENTERS OF EXCELLENCE/EMPHASIS</t>
  </si>
  <si>
    <t>CENTERS OF EMPHASIS</t>
  </si>
  <si>
    <t>Environmental Technology</t>
  </si>
  <si>
    <t>Multimedia Center</t>
  </si>
  <si>
    <t>Teaching &amp; Learning Center</t>
  </si>
  <si>
    <t>Computer &amp; Information Technology</t>
  </si>
  <si>
    <t xml:space="preserve">Manufacturing Engineering Technology </t>
  </si>
  <si>
    <t>Business &amp; Industrial Training</t>
  </si>
  <si>
    <t>Distance Education</t>
  </si>
  <si>
    <t>Learning, Innovation &amp; Assessment Center</t>
  </si>
  <si>
    <t>Teaching Arts &amp; Technology</t>
  </si>
  <si>
    <t>Academic Collaboration</t>
  </si>
  <si>
    <t>Microprocessor Applications</t>
  </si>
  <si>
    <t>Quality/Productivity Management Center</t>
  </si>
  <si>
    <t>Health Sciences Continuing Eduation</t>
  </si>
  <si>
    <t>Public Safety Center</t>
  </si>
  <si>
    <t>OPERATION AND MAINTENANCE OF THE PHYSICAL PLANT</t>
  </si>
  <si>
    <t>NESTCC</t>
  </si>
  <si>
    <t xml:space="preserve">  TOTAL</t>
  </si>
  <si>
    <t xml:space="preserve">FY 2006-07 amounts were computed by THEC staff.  </t>
  </si>
  <si>
    <t>TENNESSEE TECHNOLOGY CENTERS</t>
  </si>
  <si>
    <t>SYSTEM CHARGE</t>
  </si>
  <si>
    <t>Chargeback</t>
  </si>
  <si>
    <t>NOTE:  Amounts are calculated as .225% of unrestricted E&amp;G revenues.</t>
  </si>
  <si>
    <t xml:space="preserve">           Revenue amounts were obtained from the July Proposed budget and</t>
  </si>
  <si>
    <t xml:space="preserve">           will be revised upon completion of the October Revised budget</t>
  </si>
  <si>
    <t>System Internal Audit Expense</t>
  </si>
  <si>
    <t>Percentage of</t>
  </si>
  <si>
    <t>Pro-rated</t>
  </si>
  <si>
    <t>E&amp;G Revenue</t>
  </si>
  <si>
    <t>Expense</t>
  </si>
  <si>
    <t xml:space="preserve">Note:  Revenue amounts were obtained from the July Proposed Budget.  </t>
  </si>
  <si>
    <t xml:space="preserve">      Amounts will be recalculated upon completion of the October Revised budget.</t>
  </si>
  <si>
    <t xml:space="preserve">     </t>
  </si>
  <si>
    <t>FACILITIES DEVELOPMENT FEE</t>
  </si>
  <si>
    <t xml:space="preserve">FY 2006 </t>
  </si>
  <si>
    <t>Fee</t>
  </si>
  <si>
    <t>FY 2006</t>
  </si>
  <si>
    <t>NOTE:  Amounts for FY 2007 will be forwarded upon receipt.</t>
  </si>
  <si>
    <t>POOL ADJUSTMENT</t>
  </si>
  <si>
    <t>TECHNOLOGY</t>
  </si>
  <si>
    <t>ATHLETIC GENERAL FUND SUPPORT</t>
  </si>
  <si>
    <t>FY 2007 amounts have been adjusted for increases in inflation, insurance, fees,</t>
  </si>
  <si>
    <t>salaries, and benefits.</t>
  </si>
  <si>
    <t>STATE GRANTS AND CONTRACTS</t>
  </si>
  <si>
    <t>AMOUNT</t>
  </si>
  <si>
    <t>Institution _______________________________________</t>
  </si>
  <si>
    <t>State University and Community College System of Tennessee</t>
  </si>
  <si>
    <t>Actual XXXX-XX</t>
  </si>
  <si>
    <t>Schedule of Transfers</t>
  </si>
  <si>
    <t>Current Funds</t>
  </si>
  <si>
    <t>Description</t>
  </si>
  <si>
    <t>Plant Funds</t>
  </si>
  <si>
    <t>Endowment &amp;</t>
  </si>
  <si>
    <t>Unexpended</t>
  </si>
  <si>
    <t>Renewal &amp;</t>
  </si>
  <si>
    <t>Retirement of</t>
  </si>
  <si>
    <t>Investment</t>
  </si>
  <si>
    <t>Auxiliary</t>
  </si>
  <si>
    <t>Restricted</t>
  </si>
  <si>
    <t>Loan Funds</t>
  </si>
  <si>
    <t>Similar Funds</t>
  </si>
  <si>
    <t>Plant</t>
  </si>
  <si>
    <t>Replacement</t>
  </si>
  <si>
    <t>Indebtedness</t>
  </si>
  <si>
    <t>In Plant</t>
  </si>
  <si>
    <t>Detailed Justification For Transfer</t>
  </si>
  <si>
    <t>E &amp; G Transfers</t>
  </si>
  <si>
    <t>Mandatory Transfers for:</t>
  </si>
  <si>
    <t>Principal and Interest</t>
  </si>
  <si>
    <t>Loan Fund Matching Grant</t>
  </si>
  <si>
    <t>Non-Mandatory Transfers for:</t>
  </si>
  <si>
    <t>To Unexpended Plant</t>
  </si>
  <si>
    <t>To Renewals &amp; Replacements</t>
  </si>
  <si>
    <t>To Other Funds</t>
  </si>
  <si>
    <t>From Unexpended Plant</t>
  </si>
  <si>
    <t>From Renewals &amp; Replacements</t>
  </si>
  <si>
    <t>From Other Funds</t>
  </si>
  <si>
    <t>Total E&amp;G Transfers</t>
  </si>
  <si>
    <t>Auxiliary Transfers:</t>
  </si>
  <si>
    <t>Total Auxiliary Transfers</t>
  </si>
  <si>
    <t>Other than E&amp;G/Auxiliary Transfers:</t>
  </si>
  <si>
    <t>Loan</t>
  </si>
  <si>
    <t>Unexpended Plant</t>
  </si>
  <si>
    <t>Renewals &amp; Replacements</t>
  </si>
  <si>
    <t>Retirement of Indebtedness</t>
  </si>
  <si>
    <t>Investment in Plant</t>
  </si>
  <si>
    <t>Total Other than E&amp;G/Auxiliary Transfers</t>
  </si>
  <si>
    <t>Revised Budget XXXX-XX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</si>
</sst>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mm\ d\,\ yyyy"/>
    <numFmt numFmtId="168" formatCode="mmmm\-yy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[$-409]mmmm\-yy;@"/>
    <numFmt numFmtId="173" formatCode="[$-409]mmmm\ d\,\ yyyy;@"/>
    <numFmt numFmtId="174" formatCode="0.000%"/>
    <numFmt numFmtId="175" formatCode="0.00000000%"/>
    <numFmt numFmtId="176" formatCode="#,##0.0_);[Red]\(#,##0.0\)"/>
    <numFmt numFmtId="177" formatCode="&quot;$&quot;#,##0.0_);[Red]\(&quot;$&quot;#,##0.0\)"/>
    <numFmt numFmtId="178" formatCode="&quot;$&quot;#,##0.00"/>
    <numFmt numFmtId="179" formatCode="&quot;$&quot;#,##0"/>
    <numFmt numFmtId="180" formatCode="0;\-0;;@"/>
    <numFmt numFmtId="181" formatCode="General_)"/>
    <numFmt numFmtId="182" formatCode="0.0"/>
    <numFmt numFmtId="183" formatCode="0.0000%"/>
    <numFmt numFmtId="184" formatCode="0.00000%"/>
    <numFmt numFmtId="185" formatCode="0.000000%"/>
    <numFmt numFmtId="186" formatCode="0.0000000%"/>
    <numFmt numFmtId="187" formatCode="0.000000000%"/>
    <numFmt numFmtId="188" formatCode="0.0000000000%"/>
    <numFmt numFmtId="189" formatCode="0.00000000000%"/>
    <numFmt numFmtId="190" formatCode="0.000000000000%"/>
    <numFmt numFmtId="191" formatCode="0.0000000000000%"/>
    <numFmt numFmtId="192" formatCode="0.00000000000000%"/>
    <numFmt numFmtId="193" formatCode="0.000000000000000%"/>
    <numFmt numFmtId="194" formatCode="0.000"/>
    <numFmt numFmtId="195" formatCode="0.0000"/>
    <numFmt numFmtId="196" formatCode="0.00000"/>
    <numFmt numFmtId="197" formatCode="0.000000"/>
    <numFmt numFmtId="198" formatCode="dd\-mmm\-yy_)"/>
    <numFmt numFmtId="199" formatCode="_(* #,##0.000000_);_(* \(#,##0.000000\);_(* &quot;-&quot;??????_);_(@_)"/>
    <numFmt numFmtId="200" formatCode="_(&quot;$&quot;* #,##0.000_);_(&quot;$&quot;* \(#,##0.000\);_(&quot;$&quot;* &quot;-&quot;??_);_(@_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elv"/>
      <family val="0"/>
    </font>
    <font>
      <b/>
      <u val="single"/>
      <sz val="10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12"/>
      <color indexed="8"/>
      <name val="Helv"/>
      <family val="0"/>
    </font>
    <font>
      <sz val="10"/>
      <color indexed="8"/>
      <name val="Helv"/>
      <family val="0"/>
    </font>
    <font>
      <sz val="10"/>
      <name val="MS Sans Serif"/>
      <family val="0"/>
    </font>
    <font>
      <b/>
      <sz val="14"/>
      <name val="Helv"/>
      <family val="0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u val="double"/>
      <sz val="10"/>
      <name val="Helv"/>
      <family val="0"/>
    </font>
    <font>
      <b/>
      <u val="double"/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i/>
      <sz val="8"/>
      <name val="Helv"/>
      <family val="0"/>
    </font>
    <font>
      <u val="single"/>
      <sz val="10"/>
      <name val="Arial"/>
      <family val="2"/>
    </font>
    <font>
      <sz val="10"/>
      <color indexed="10"/>
      <name val="Arial"/>
      <family val="0"/>
    </font>
    <font>
      <i/>
      <sz val="10"/>
      <name val="Helv"/>
      <family val="0"/>
    </font>
    <font>
      <u val="singleAccounting"/>
      <sz val="10"/>
      <name val="Helv"/>
      <family val="0"/>
    </font>
    <font>
      <u val="doubleAccounting"/>
      <sz val="10"/>
      <name val="Helv"/>
      <family val="0"/>
    </font>
    <font>
      <b/>
      <i/>
      <sz val="10"/>
      <name val="Helv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Helv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1" fontId="7" fillId="0" borderId="0">
      <alignment/>
      <protection/>
    </xf>
    <xf numFmtId="181" fontId="7" fillId="0" borderId="0">
      <alignment/>
      <protection/>
    </xf>
    <xf numFmtId="37" fontId="7" fillId="0" borderId="0">
      <alignment/>
      <protection/>
    </xf>
    <xf numFmtId="0" fontId="0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0" fontId="10" fillId="0" borderId="0">
      <alignment/>
      <protection/>
    </xf>
    <xf numFmtId="37" fontId="7" fillId="0" borderId="0">
      <alignment/>
      <protection/>
    </xf>
    <xf numFmtId="9" fontId="0" fillId="0" borderId="0" applyFont="0" applyFill="0" applyBorder="0" applyAlignment="0" applyProtection="0"/>
  </cellStyleXfs>
  <cellXfs count="537">
    <xf numFmtId="0" fontId="0" fillId="0" borderId="0" xfId="0" applyAlignment="1">
      <alignment/>
    </xf>
    <xf numFmtId="37" fontId="4" fillId="2" borderId="1" xfId="0" applyNumberFormat="1" applyFont="1" applyFill="1" applyBorder="1" applyAlignment="1" applyProtection="1">
      <alignment horizontal="centerContinuous"/>
      <protection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37" fontId="4" fillId="2" borderId="5" xfId="0" applyNumberFormat="1" applyFont="1" applyFill="1" applyBorder="1" applyAlignment="1" applyProtection="1">
      <alignment horizontal="centerContinuous"/>
      <protection/>
    </xf>
    <xf numFmtId="0" fontId="0" fillId="2" borderId="0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65" fontId="1" fillId="0" borderId="0" xfId="15" applyNumberFormat="1" applyFont="1" applyBorder="1" applyAlignment="1">
      <alignment horizontal="center"/>
    </xf>
    <xf numFmtId="0" fontId="0" fillId="0" borderId="7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6" xfId="0" applyBorder="1" applyAlignment="1">
      <alignment/>
    </xf>
    <xf numFmtId="10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 quotePrefix="1">
      <alignment horizontal="center"/>
    </xf>
    <xf numFmtId="17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 quotePrefix="1">
      <alignment horizontal="center"/>
    </xf>
    <xf numFmtId="10" fontId="1" fillId="0" borderId="12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7" fontId="1" fillId="0" borderId="7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37" fontId="5" fillId="0" borderId="5" xfId="0" applyNumberFormat="1" applyFont="1" applyBorder="1" applyAlignment="1" applyProtection="1">
      <alignment horizontal="left"/>
      <protection/>
    </xf>
    <xf numFmtId="165" fontId="1" fillId="0" borderId="12" xfId="15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3" xfId="15" applyNumberFormat="1" applyFont="1" applyBorder="1" applyAlignment="1">
      <alignment horizontal="center"/>
    </xf>
    <xf numFmtId="165" fontId="1" fillId="0" borderId="14" xfId="15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37" fontId="0" fillId="0" borderId="5" xfId="0" applyNumberFormat="1" applyBorder="1" applyAlignment="1" applyProtection="1">
      <alignment horizontal="left"/>
      <protection/>
    </xf>
    <xf numFmtId="170" fontId="0" fillId="0" borderId="0" xfId="18" applyNumberFormat="1" applyBorder="1" applyAlignment="1">
      <alignment/>
    </xf>
    <xf numFmtId="42" fontId="0" fillId="0" borderId="0" xfId="19" applyFont="1" applyBorder="1" applyAlignment="1">
      <alignment/>
    </xf>
    <xf numFmtId="170" fontId="0" fillId="0" borderId="7" xfId="18" applyNumberFormat="1" applyBorder="1" applyAlignment="1">
      <alignment/>
    </xf>
    <xf numFmtId="165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6" xfId="0" applyNumberForma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1" fillId="0" borderId="0" xfId="15" applyNumberFormat="1" applyFont="1" applyBorder="1" applyAlignment="1" quotePrefix="1">
      <alignment horizontal="center"/>
    </xf>
    <xf numFmtId="165" fontId="0" fillId="0" borderId="0" xfId="15" applyNumberFormat="1" applyFont="1" applyBorder="1" applyAlignment="1" quotePrefix="1">
      <alignment horizontal="center"/>
    </xf>
    <xf numFmtId="165" fontId="3" fillId="0" borderId="0" xfId="15" applyNumberFormat="1" applyFont="1" applyBorder="1" applyAlignment="1" quotePrefix="1">
      <alignment/>
    </xf>
    <xf numFmtId="165" fontId="3" fillId="0" borderId="0" xfId="15" applyNumberFormat="1" applyFont="1" applyBorder="1" applyAlignment="1">
      <alignment horizontal="left"/>
    </xf>
    <xf numFmtId="37" fontId="6" fillId="0" borderId="5" xfId="0" applyNumberFormat="1" applyFont="1" applyBorder="1" applyAlignment="1" applyProtection="1">
      <alignment horizontal="left"/>
      <protection/>
    </xf>
    <xf numFmtId="165" fontId="0" fillId="0" borderId="15" xfId="15" applyNumberFormat="1" applyBorder="1" applyAlignment="1">
      <alignment/>
    </xf>
    <xf numFmtId="165" fontId="0" fillId="0" borderId="16" xfId="15" applyNumberFormat="1" applyBorder="1" applyAlignment="1">
      <alignment/>
    </xf>
    <xf numFmtId="165" fontId="0" fillId="0" borderId="17" xfId="15" applyNumberFormat="1" applyBorder="1" applyAlignment="1">
      <alignment/>
    </xf>
    <xf numFmtId="170" fontId="0" fillId="0" borderId="18" xfId="18" applyNumberFormat="1" applyBorder="1" applyAlignment="1">
      <alignment/>
    </xf>
    <xf numFmtId="170" fontId="0" fillId="0" borderId="19" xfId="18" applyNumberFormat="1" applyBorder="1" applyAlignment="1">
      <alignment/>
    </xf>
    <xf numFmtId="170" fontId="0" fillId="0" borderId="20" xfId="18" applyNumberForma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165" fontId="0" fillId="0" borderId="9" xfId="15" applyNumberFormat="1" applyBorder="1" applyAlignment="1">
      <alignment/>
    </xf>
    <xf numFmtId="0" fontId="0" fillId="0" borderId="10" xfId="0" applyBorder="1" applyAlignment="1">
      <alignment/>
    </xf>
    <xf numFmtId="165" fontId="0" fillId="0" borderId="0" xfId="15" applyNumberFormat="1" applyAlignment="1">
      <alignment/>
    </xf>
    <xf numFmtId="37" fontId="7" fillId="0" borderId="0" xfId="25">
      <alignment/>
      <protection/>
    </xf>
    <xf numFmtId="37" fontId="7" fillId="0" borderId="0" xfId="25" applyBorder="1">
      <alignment/>
      <protection/>
    </xf>
    <xf numFmtId="37" fontId="8" fillId="2" borderId="21" xfId="25" applyFont="1" applyFill="1" applyBorder="1" applyAlignment="1">
      <alignment horizontal="centerContinuous"/>
      <protection/>
    </xf>
    <xf numFmtId="37" fontId="7" fillId="2" borderId="22" xfId="25" applyFill="1" applyBorder="1" applyAlignment="1">
      <alignment horizontal="centerContinuous"/>
      <protection/>
    </xf>
    <xf numFmtId="37" fontId="8" fillId="2" borderId="22" xfId="25" applyFont="1" applyFill="1" applyBorder="1" applyAlignment="1">
      <alignment horizontal="centerContinuous"/>
      <protection/>
    </xf>
    <xf numFmtId="37" fontId="9" fillId="2" borderId="22" xfId="25" applyFont="1" applyFill="1" applyBorder="1" applyAlignment="1">
      <alignment horizontal="centerContinuous"/>
      <protection/>
    </xf>
    <xf numFmtId="37" fontId="7" fillId="2" borderId="23" xfId="25" applyFill="1" applyBorder="1" applyAlignment="1">
      <alignment horizontal="centerContinuous"/>
      <protection/>
    </xf>
    <xf numFmtId="37" fontId="8" fillId="2" borderId="24" xfId="25" applyFont="1" applyFill="1" applyBorder="1" applyAlignment="1">
      <alignment horizontal="centerContinuous"/>
      <protection/>
    </xf>
    <xf numFmtId="37" fontId="7" fillId="2" borderId="0" xfId="25" applyFill="1" applyBorder="1" applyAlignment="1">
      <alignment horizontal="centerContinuous"/>
      <protection/>
    </xf>
    <xf numFmtId="37" fontId="8" fillId="2" borderId="0" xfId="25" applyFont="1" applyFill="1" applyBorder="1" applyAlignment="1">
      <alignment horizontal="centerContinuous"/>
      <protection/>
    </xf>
    <xf numFmtId="37" fontId="9" fillId="2" borderId="0" xfId="25" applyFont="1" applyFill="1" applyBorder="1" applyAlignment="1">
      <alignment horizontal="centerContinuous"/>
      <protection/>
    </xf>
    <xf numFmtId="37" fontId="7" fillId="2" borderId="25" xfId="25" applyFill="1" applyBorder="1" applyAlignment="1">
      <alignment horizontal="centerContinuous"/>
      <protection/>
    </xf>
    <xf numFmtId="37" fontId="8" fillId="2" borderId="26" xfId="25" applyFont="1" applyFill="1" applyBorder="1" applyAlignment="1">
      <alignment horizontal="centerContinuous"/>
      <protection/>
    </xf>
    <xf numFmtId="37" fontId="7" fillId="2" borderId="27" xfId="25" applyFill="1" applyBorder="1" applyAlignment="1">
      <alignment horizontal="centerContinuous"/>
      <protection/>
    </xf>
    <xf numFmtId="37" fontId="8" fillId="2" borderId="27" xfId="25" applyFont="1" applyFill="1" applyBorder="1" applyAlignment="1">
      <alignment horizontal="centerContinuous"/>
      <protection/>
    </xf>
    <xf numFmtId="37" fontId="9" fillId="2" borderId="27" xfId="25" applyFont="1" applyFill="1" applyBorder="1" applyAlignment="1">
      <alignment horizontal="centerContinuous"/>
      <protection/>
    </xf>
    <xf numFmtId="37" fontId="7" fillId="2" borderId="28" xfId="25" applyFill="1" applyBorder="1" applyAlignment="1">
      <alignment horizontal="centerContinuous"/>
      <protection/>
    </xf>
    <xf numFmtId="37" fontId="4" fillId="0" borderId="24" xfId="25" applyFont="1" applyFill="1" applyBorder="1" applyAlignment="1" applyProtection="1">
      <alignment horizontal="centerContinuous"/>
      <protection/>
    </xf>
    <xf numFmtId="37" fontId="8" fillId="0" borderId="0" xfId="25" applyFont="1" applyFill="1" applyBorder="1" applyAlignment="1">
      <alignment horizontal="centerContinuous"/>
      <protection/>
    </xf>
    <xf numFmtId="37" fontId="9" fillId="0" borderId="0" xfId="25" applyFont="1" applyFill="1" applyBorder="1" applyAlignment="1">
      <alignment horizontal="centerContinuous"/>
      <protection/>
    </xf>
    <xf numFmtId="37" fontId="7" fillId="0" borderId="25" xfId="25" applyFill="1" applyBorder="1">
      <alignment/>
      <protection/>
    </xf>
    <xf numFmtId="37" fontId="7" fillId="0" borderId="0" xfId="25" applyFill="1">
      <alignment/>
      <protection/>
    </xf>
    <xf numFmtId="37" fontId="7" fillId="0" borderId="24" xfId="25" applyBorder="1">
      <alignment/>
      <protection/>
    </xf>
    <xf numFmtId="37" fontId="6" fillId="0" borderId="0" xfId="25" applyFont="1" applyBorder="1">
      <alignment/>
      <protection/>
    </xf>
    <xf numFmtId="37" fontId="6" fillId="0" borderId="0" xfId="25" applyFont="1" applyBorder="1" applyAlignment="1">
      <alignment horizontal="center"/>
      <protection/>
    </xf>
    <xf numFmtId="37" fontId="6" fillId="0" borderId="0" xfId="25" applyFont="1" applyBorder="1" applyAlignment="1" applyProtection="1" quotePrefix="1">
      <alignment horizontal="center"/>
      <protection/>
    </xf>
    <xf numFmtId="173" fontId="1" fillId="0" borderId="0" xfId="25" applyNumberFormat="1" applyFont="1" applyBorder="1" applyAlignment="1">
      <alignment horizontal="center"/>
      <protection/>
    </xf>
    <xf numFmtId="173" fontId="1" fillId="0" borderId="0" xfId="25" applyNumberFormat="1" applyFont="1" applyBorder="1" applyAlignment="1" quotePrefix="1">
      <alignment horizontal="center"/>
      <protection/>
    </xf>
    <xf numFmtId="37" fontId="1" fillId="0" borderId="0" xfId="25" applyFont="1" applyBorder="1" applyAlignment="1">
      <alignment horizontal="center"/>
      <protection/>
    </xf>
    <xf numFmtId="37" fontId="6" fillId="0" borderId="0" xfId="25" applyFont="1" applyBorder="1" applyAlignment="1" applyProtection="1">
      <alignment horizontal="center"/>
      <protection/>
    </xf>
    <xf numFmtId="37" fontId="7" fillId="0" borderId="25" xfId="25" applyBorder="1">
      <alignment/>
      <protection/>
    </xf>
    <xf numFmtId="37" fontId="6" fillId="0" borderId="0" xfId="25" applyFont="1" applyAlignment="1">
      <alignment horizontal="center"/>
      <protection/>
    </xf>
    <xf numFmtId="37" fontId="6" fillId="0" borderId="12" xfId="25" applyFont="1" applyBorder="1" applyAlignment="1">
      <alignment horizontal="center"/>
      <protection/>
    </xf>
    <xf numFmtId="37" fontId="7" fillId="0" borderId="0" xfId="25" applyBorder="1" applyAlignment="1" applyProtection="1">
      <alignment horizontal="left"/>
      <protection/>
    </xf>
    <xf numFmtId="170" fontId="7" fillId="0" borderId="0" xfId="18" applyNumberFormat="1" applyBorder="1" applyAlignment="1">
      <alignment/>
    </xf>
    <xf numFmtId="165" fontId="7" fillId="0" borderId="0" xfId="15" applyNumberFormat="1" applyBorder="1" applyAlignment="1">
      <alignment/>
    </xf>
    <xf numFmtId="170" fontId="7" fillId="0" borderId="0" xfId="18" applyNumberFormat="1" applyAlignment="1">
      <alignment/>
    </xf>
    <xf numFmtId="165" fontId="7" fillId="0" borderId="0" xfId="15" applyNumberFormat="1" applyAlignment="1">
      <alignment/>
    </xf>
    <xf numFmtId="41" fontId="7" fillId="0" borderId="0" xfId="25" applyNumberFormat="1" applyBorder="1">
      <alignment/>
      <protection/>
    </xf>
    <xf numFmtId="42" fontId="7" fillId="0" borderId="29" xfId="25" applyNumberFormat="1" applyBorder="1" applyProtection="1">
      <alignment/>
      <protection/>
    </xf>
    <xf numFmtId="42" fontId="7" fillId="0" borderId="0" xfId="25" applyNumberFormat="1" applyBorder="1" applyProtection="1">
      <alignment/>
      <protection/>
    </xf>
    <xf numFmtId="37" fontId="7" fillId="0" borderId="30" xfId="25" applyBorder="1">
      <alignment/>
      <protection/>
    </xf>
    <xf numFmtId="37" fontId="6" fillId="0" borderId="29" xfId="25" applyFont="1" applyBorder="1">
      <alignment/>
      <protection/>
    </xf>
    <xf numFmtId="37" fontId="7" fillId="0" borderId="29" xfId="25" applyBorder="1">
      <alignment/>
      <protection/>
    </xf>
    <xf numFmtId="37" fontId="7" fillId="0" borderId="31" xfId="25" applyBorder="1">
      <alignment/>
      <protection/>
    </xf>
    <xf numFmtId="0" fontId="11" fillId="2" borderId="1" xfId="29" applyFont="1" applyFill="1" applyBorder="1" applyAlignment="1">
      <alignment horizontal="centerContinuous"/>
      <protection/>
    </xf>
    <xf numFmtId="0" fontId="4" fillId="2" borderId="2" xfId="29" applyFont="1" applyFill="1" applyBorder="1" applyAlignment="1">
      <alignment horizontal="centerContinuous"/>
      <protection/>
    </xf>
    <xf numFmtId="0" fontId="7" fillId="2" borderId="3" xfId="29" applyFont="1" applyFill="1" applyBorder="1">
      <alignment/>
      <protection/>
    </xf>
    <xf numFmtId="0" fontId="7" fillId="0" borderId="0" xfId="29" applyFont="1" applyBorder="1">
      <alignment/>
      <protection/>
    </xf>
    <xf numFmtId="0" fontId="7" fillId="0" borderId="0" xfId="29" applyFont="1">
      <alignment/>
      <protection/>
    </xf>
    <xf numFmtId="0" fontId="11" fillId="2" borderId="5" xfId="29" applyFont="1" applyFill="1" applyBorder="1" applyAlignment="1">
      <alignment horizontal="centerContinuous"/>
      <protection/>
    </xf>
    <xf numFmtId="0" fontId="4" fillId="2" borderId="0" xfId="29" applyFont="1" applyFill="1" applyBorder="1" applyAlignment="1">
      <alignment horizontal="centerContinuous"/>
      <protection/>
    </xf>
    <xf numFmtId="0" fontId="7" fillId="2" borderId="6" xfId="29" applyFont="1" applyFill="1" applyBorder="1">
      <alignment/>
      <protection/>
    </xf>
    <xf numFmtId="0" fontId="11" fillId="2" borderId="8" xfId="29" applyFont="1" applyFill="1" applyBorder="1" applyAlignment="1">
      <alignment horizontal="centerContinuous"/>
      <protection/>
    </xf>
    <xf numFmtId="0" fontId="4" fillId="2" borderId="9" xfId="29" applyFont="1" applyFill="1" applyBorder="1" applyAlignment="1">
      <alignment horizontal="centerContinuous"/>
      <protection/>
    </xf>
    <xf numFmtId="0" fontId="7" fillId="2" borderId="10" xfId="29" applyFont="1" applyFill="1" applyBorder="1">
      <alignment/>
      <protection/>
    </xf>
    <xf numFmtId="0" fontId="7" fillId="0" borderId="5" xfId="29" applyFont="1" applyBorder="1">
      <alignment/>
      <protection/>
    </xf>
    <xf numFmtId="0" fontId="6" fillId="0" borderId="0" xfId="29" applyFont="1" applyBorder="1" applyAlignment="1">
      <alignment horizontal="center"/>
      <protection/>
    </xf>
    <xf numFmtId="0" fontId="7" fillId="0" borderId="6" xfId="29" applyFont="1" applyBorder="1">
      <alignment/>
      <protection/>
    </xf>
    <xf numFmtId="0" fontId="6" fillId="0" borderId="32" xfId="29" applyFont="1" applyBorder="1" applyAlignment="1">
      <alignment horizontal="centerContinuous"/>
      <protection/>
    </xf>
    <xf numFmtId="0" fontId="6" fillId="0" borderId="0" xfId="29" applyFont="1" applyBorder="1">
      <alignment/>
      <protection/>
    </xf>
    <xf numFmtId="0" fontId="6" fillId="0" borderId="12" xfId="29" applyFont="1" applyBorder="1" applyAlignment="1">
      <alignment horizontal="centerContinuous"/>
      <protection/>
    </xf>
    <xf numFmtId="0" fontId="6" fillId="0" borderId="12" xfId="29" applyFont="1" applyBorder="1" applyAlignment="1" quotePrefix="1">
      <alignment horizontal="center"/>
      <protection/>
    </xf>
    <xf numFmtId="37" fontId="7" fillId="0" borderId="0" xfId="29" applyNumberFormat="1" applyFont="1" applyBorder="1">
      <alignment/>
      <protection/>
    </xf>
    <xf numFmtId="0" fontId="6" fillId="0" borderId="5" xfId="29" applyFont="1" applyBorder="1" applyAlignment="1">
      <alignment horizontal="center"/>
      <protection/>
    </xf>
    <xf numFmtId="0" fontId="7" fillId="0" borderId="0" xfId="29" applyFont="1" applyBorder="1" applyAlignment="1">
      <alignment horizontal="right"/>
      <protection/>
    </xf>
    <xf numFmtId="42" fontId="7" fillId="0" borderId="0" xfId="20" applyNumberFormat="1" applyFont="1" applyBorder="1" applyAlignment="1">
      <alignment/>
    </xf>
    <xf numFmtId="38" fontId="7" fillId="0" borderId="0" xfId="17" applyNumberFormat="1" applyFont="1" applyBorder="1" applyAlignment="1">
      <alignment/>
    </xf>
    <xf numFmtId="38" fontId="7" fillId="0" borderId="15" xfId="17" applyNumberFormat="1" applyFont="1" applyBorder="1" applyAlignment="1">
      <alignment/>
    </xf>
    <xf numFmtId="37" fontId="7" fillId="0" borderId="12" xfId="29" applyNumberFormat="1" applyFont="1" applyBorder="1">
      <alignment/>
      <protection/>
    </xf>
    <xf numFmtId="42" fontId="7" fillId="0" borderId="29" xfId="20" applyNumberFormat="1" applyFont="1" applyBorder="1" applyAlignment="1">
      <alignment/>
    </xf>
    <xf numFmtId="0" fontId="6" fillId="0" borderId="5" xfId="29" applyFont="1" applyBorder="1">
      <alignment/>
      <protection/>
    </xf>
    <xf numFmtId="0" fontId="6" fillId="0" borderId="5" xfId="29" applyFont="1" applyBorder="1" applyAlignment="1" quotePrefix="1">
      <alignment horizontal="left"/>
      <protection/>
    </xf>
    <xf numFmtId="0" fontId="6" fillId="0" borderId="5" xfId="29" applyFont="1" applyBorder="1" applyAlignment="1">
      <alignment horizontal="left"/>
      <protection/>
    </xf>
    <xf numFmtId="0" fontId="7" fillId="0" borderId="8" xfId="29" applyFont="1" applyBorder="1">
      <alignment/>
      <protection/>
    </xf>
    <xf numFmtId="0" fontId="7" fillId="0" borderId="9" xfId="29" applyFont="1" applyBorder="1">
      <alignment/>
      <protection/>
    </xf>
    <xf numFmtId="0" fontId="7" fillId="0" borderId="10" xfId="29" applyFont="1" applyBorder="1">
      <alignment/>
      <protection/>
    </xf>
    <xf numFmtId="0" fontId="12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44" fontId="0" fillId="0" borderId="0" xfId="18" applyBorder="1" applyAlignment="1">
      <alignment/>
    </xf>
    <xf numFmtId="44" fontId="0" fillId="0" borderId="0" xfId="18" applyBorder="1" applyAlignment="1">
      <alignment horizontal="right"/>
    </xf>
    <xf numFmtId="44" fontId="0" fillId="0" borderId="0" xfId="31" applyNumberFormat="1" applyBorder="1" applyAlignment="1">
      <alignment horizontal="right"/>
    </xf>
    <xf numFmtId="43" fontId="0" fillId="0" borderId="0" xfId="15" applyBorder="1" applyAlignment="1">
      <alignment horizontal="right"/>
    </xf>
    <xf numFmtId="43" fontId="0" fillId="0" borderId="0" xfId="15" applyBorder="1" applyAlignment="1">
      <alignment/>
    </xf>
    <xf numFmtId="178" fontId="0" fillId="0" borderId="0" xfId="0" applyNumberFormat="1" applyBorder="1" applyAlignment="1">
      <alignment/>
    </xf>
    <xf numFmtId="43" fontId="0" fillId="0" borderId="15" xfId="15" applyBorder="1" applyAlignment="1">
      <alignment/>
    </xf>
    <xf numFmtId="43" fontId="0" fillId="0" borderId="15" xfId="15" applyBorder="1" applyAlignment="1">
      <alignment horizontal="right"/>
    </xf>
    <xf numFmtId="0" fontId="1" fillId="0" borderId="0" xfId="0" applyFont="1" applyFill="1" applyBorder="1" applyAlignment="1">
      <alignment/>
    </xf>
    <xf numFmtId="43" fontId="0" fillId="0" borderId="18" xfId="15" applyBorder="1" applyAlignment="1">
      <alignment horizontal="right"/>
    </xf>
    <xf numFmtId="43" fontId="0" fillId="0" borderId="18" xfId="15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31" applyNumberFormat="1" applyBorder="1" applyAlignment="1">
      <alignment horizontal="right"/>
    </xf>
    <xf numFmtId="178" fontId="0" fillId="0" borderId="0" xfId="18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181" fontId="6" fillId="2" borderId="33" xfId="27" applyFont="1" applyFill="1" applyBorder="1" applyAlignment="1" applyProtection="1">
      <alignment horizontal="centerContinuous"/>
      <protection/>
    </xf>
    <xf numFmtId="181" fontId="6" fillId="2" borderId="22" xfId="27" applyFont="1" applyFill="1" applyBorder="1" applyAlignment="1">
      <alignment horizontal="centerContinuous"/>
      <protection/>
    </xf>
    <xf numFmtId="181" fontId="7" fillId="2" borderId="22" xfId="27" applyFill="1" applyBorder="1" applyAlignment="1">
      <alignment horizontal="centerContinuous"/>
      <protection/>
    </xf>
    <xf numFmtId="181" fontId="6" fillId="2" borderId="34" xfId="27" applyFont="1" applyFill="1" applyBorder="1" applyAlignment="1">
      <alignment horizontal="centerContinuous"/>
      <protection/>
    </xf>
    <xf numFmtId="181" fontId="7" fillId="0" borderId="0" xfId="27">
      <alignment/>
      <protection/>
    </xf>
    <xf numFmtId="181" fontId="6" fillId="2" borderId="35" xfId="27" applyFont="1" applyFill="1" applyBorder="1" applyAlignment="1" applyProtection="1">
      <alignment horizontal="centerContinuous"/>
      <protection/>
    </xf>
    <xf numFmtId="181" fontId="6" fillId="2" borderId="0" xfId="27" applyFont="1" applyFill="1" applyBorder="1" applyAlignment="1">
      <alignment horizontal="centerContinuous"/>
      <protection/>
    </xf>
    <xf numFmtId="181" fontId="7" fillId="2" borderId="0" xfId="27" applyFill="1" applyBorder="1" applyAlignment="1">
      <alignment horizontal="centerContinuous"/>
      <protection/>
    </xf>
    <xf numFmtId="181" fontId="6" fillId="2" borderId="36" xfId="27" applyFont="1" applyFill="1" applyBorder="1" applyAlignment="1">
      <alignment horizontal="centerContinuous"/>
      <protection/>
    </xf>
    <xf numFmtId="181" fontId="16" fillId="2" borderId="37" xfId="27" applyFont="1" applyFill="1" applyBorder="1">
      <alignment/>
      <protection/>
    </xf>
    <xf numFmtId="181" fontId="17" fillId="2" borderId="9" xfId="27" applyFont="1" applyFill="1" applyBorder="1">
      <alignment/>
      <protection/>
    </xf>
    <xf numFmtId="181" fontId="17" fillId="2" borderId="38" xfId="27" applyFont="1" applyFill="1" applyBorder="1">
      <alignment/>
      <protection/>
    </xf>
    <xf numFmtId="181" fontId="7" fillId="0" borderId="35" xfId="27" applyBorder="1">
      <alignment/>
      <protection/>
    </xf>
    <xf numFmtId="181" fontId="6" fillId="0" borderId="0" xfId="27" applyFont="1" applyBorder="1">
      <alignment/>
      <protection/>
    </xf>
    <xf numFmtId="181" fontId="6" fillId="0" borderId="36" xfId="27" applyFont="1" applyBorder="1">
      <alignment/>
      <protection/>
    </xf>
    <xf numFmtId="181" fontId="6" fillId="0" borderId="0" xfId="27" applyFont="1" applyAlignment="1" quotePrefix="1">
      <alignment horizontal="center"/>
      <protection/>
    </xf>
    <xf numFmtId="181" fontId="6" fillId="0" borderId="0" xfId="27" applyFont="1" applyAlignment="1">
      <alignment horizontal="center"/>
      <protection/>
    </xf>
    <xf numFmtId="181" fontId="6" fillId="0" borderId="36" xfId="27" applyFont="1" applyBorder="1" applyAlignment="1" applyProtection="1" quotePrefix="1">
      <alignment horizontal="center"/>
      <protection/>
    </xf>
    <xf numFmtId="181" fontId="6" fillId="0" borderId="12" xfId="27" applyFont="1" applyBorder="1" applyAlignment="1" applyProtection="1">
      <alignment horizontal="center"/>
      <protection/>
    </xf>
    <xf numFmtId="181" fontId="6" fillId="0" borderId="0" xfId="27" applyFont="1" applyBorder="1" applyAlignment="1" applyProtection="1">
      <alignment horizontal="center"/>
      <protection/>
    </xf>
    <xf numFmtId="181" fontId="6" fillId="0" borderId="39" xfId="27" applyFont="1" applyBorder="1" applyAlignment="1" applyProtection="1">
      <alignment horizontal="center"/>
      <protection/>
    </xf>
    <xf numFmtId="181" fontId="6" fillId="0" borderId="36" xfId="27" applyFont="1" applyBorder="1" applyAlignment="1" applyProtection="1">
      <alignment horizontal="center"/>
      <protection/>
    </xf>
    <xf numFmtId="181" fontId="7" fillId="0" borderId="0" xfId="27" applyBorder="1">
      <alignment/>
      <protection/>
    </xf>
    <xf numFmtId="181" fontId="7" fillId="0" borderId="36" xfId="27" applyBorder="1">
      <alignment/>
      <protection/>
    </xf>
    <xf numFmtId="181" fontId="7" fillId="0" borderId="0" xfId="27" applyBorder="1" applyAlignment="1" applyProtection="1">
      <alignment horizontal="left"/>
      <protection/>
    </xf>
    <xf numFmtId="42" fontId="7" fillId="0" borderId="0" xfId="27" applyNumberFormat="1" applyBorder="1" applyProtection="1">
      <alignment/>
      <protection/>
    </xf>
    <xf numFmtId="5" fontId="7" fillId="0" borderId="36" xfId="27" applyNumberFormat="1" applyBorder="1" applyProtection="1">
      <alignment/>
      <protection/>
    </xf>
    <xf numFmtId="37" fontId="7" fillId="0" borderId="0" xfId="27" applyNumberFormat="1" applyProtection="1">
      <alignment/>
      <protection/>
    </xf>
    <xf numFmtId="41" fontId="7" fillId="0" borderId="0" xfId="27" applyNumberFormat="1" applyBorder="1" applyProtection="1">
      <alignment/>
      <protection/>
    </xf>
    <xf numFmtId="37" fontId="7" fillId="0" borderId="36" xfId="27" applyNumberFormat="1" applyBorder="1" applyProtection="1">
      <alignment/>
      <protection/>
    </xf>
    <xf numFmtId="41" fontId="7" fillId="0" borderId="0" xfId="27" applyNumberFormat="1" applyBorder="1" applyAlignment="1" applyProtection="1">
      <alignment/>
      <protection/>
    </xf>
    <xf numFmtId="37" fontId="7" fillId="0" borderId="36" xfId="27" applyNumberFormat="1" applyBorder="1" applyAlignment="1" applyProtection="1">
      <alignment horizontal="fill"/>
      <protection/>
    </xf>
    <xf numFmtId="42" fontId="7" fillId="0" borderId="15" xfId="27" applyNumberFormat="1" applyBorder="1" applyProtection="1">
      <alignment/>
      <protection/>
    </xf>
    <xf numFmtId="37" fontId="7" fillId="0" borderId="0" xfId="27" applyNumberFormat="1" applyBorder="1" applyAlignment="1" applyProtection="1">
      <alignment horizontal="fill"/>
      <protection/>
    </xf>
    <xf numFmtId="37" fontId="7" fillId="0" borderId="0" xfId="27" applyNumberFormat="1" applyBorder="1" applyProtection="1">
      <alignment/>
      <protection/>
    </xf>
    <xf numFmtId="165" fontId="7" fillId="0" borderId="0" xfId="15" applyNumberFormat="1" applyBorder="1" applyAlignment="1" applyProtection="1">
      <alignment/>
      <protection/>
    </xf>
    <xf numFmtId="181" fontId="7" fillId="0" borderId="0" xfId="27" applyFill="1" applyBorder="1" applyAlignment="1" applyProtection="1">
      <alignment horizontal="left"/>
      <protection/>
    </xf>
    <xf numFmtId="165" fontId="7" fillId="0" borderId="0" xfId="15" applyNumberFormat="1" applyBorder="1" applyAlignment="1" applyProtection="1">
      <alignment horizontal="fill"/>
      <protection/>
    </xf>
    <xf numFmtId="181" fontId="7" fillId="0" borderId="40" xfId="27" applyBorder="1">
      <alignment/>
      <protection/>
    </xf>
    <xf numFmtId="181" fontId="7" fillId="0" borderId="29" xfId="27" applyBorder="1">
      <alignment/>
      <protection/>
    </xf>
    <xf numFmtId="37" fontId="7" fillId="0" borderId="29" xfId="27" applyNumberFormat="1" applyBorder="1" applyAlignment="1" applyProtection="1">
      <alignment horizontal="fill"/>
      <protection/>
    </xf>
    <xf numFmtId="37" fontId="7" fillId="0" borderId="41" xfId="27" applyNumberFormat="1" applyBorder="1" applyAlignment="1" applyProtection="1">
      <alignment horizontal="fill"/>
      <protection/>
    </xf>
    <xf numFmtId="181" fontId="7" fillId="0" borderId="0" xfId="27" applyBorder="1" applyAlignment="1" applyProtection="1">
      <alignment horizontal="fill"/>
      <protection/>
    </xf>
    <xf numFmtId="181" fontId="7" fillId="0" borderId="36" xfId="27" applyBorder="1" applyAlignment="1" applyProtection="1">
      <alignment horizontal="fill"/>
      <protection/>
    </xf>
    <xf numFmtId="165" fontId="7" fillId="0" borderId="12" xfId="15" applyNumberFormat="1" applyBorder="1" applyAlignment="1" applyProtection="1">
      <alignment/>
      <protection/>
    </xf>
    <xf numFmtId="170" fontId="7" fillId="0" borderId="0" xfId="18" applyNumberFormat="1" applyBorder="1" applyAlignment="1" applyProtection="1">
      <alignment/>
      <protection/>
    </xf>
    <xf numFmtId="170" fontId="7" fillId="0" borderId="15" xfId="18" applyNumberFormat="1" applyBorder="1" applyAlignment="1" applyProtection="1">
      <alignment/>
      <protection/>
    </xf>
    <xf numFmtId="5" fontId="7" fillId="0" borderId="0" xfId="27" applyNumberFormat="1" applyBorder="1" applyProtection="1">
      <alignment/>
      <protection/>
    </xf>
    <xf numFmtId="181" fontId="7" fillId="0" borderId="0" xfId="27" applyBorder="1" applyAlignment="1" applyProtection="1" quotePrefix="1">
      <alignment horizontal="left"/>
      <protection/>
    </xf>
    <xf numFmtId="37" fontId="7" fillId="0" borderId="0" xfId="27" applyNumberFormat="1" applyBorder="1" applyAlignment="1" applyProtection="1">
      <alignment/>
      <protection/>
    </xf>
    <xf numFmtId="37" fontId="7" fillId="0" borderId="0" xfId="27" applyNumberFormat="1" applyAlignment="1" applyProtection="1">
      <alignment horizontal="left"/>
      <protection/>
    </xf>
    <xf numFmtId="42" fontId="7" fillId="0" borderId="29" xfId="27" applyNumberFormat="1" applyBorder="1" applyProtection="1">
      <alignment/>
      <protection/>
    </xf>
    <xf numFmtId="181" fontId="7" fillId="0" borderId="29" xfId="27" applyBorder="1" applyAlignment="1" applyProtection="1">
      <alignment horizontal="fill"/>
      <protection/>
    </xf>
    <xf numFmtId="181" fontId="7" fillId="0" borderId="41" xfId="27" applyBorder="1" applyAlignment="1" applyProtection="1">
      <alignment horizontal="fill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167" fontId="4" fillId="0" borderId="0" xfId="0" applyNumberFormat="1" applyFont="1" applyFill="1" applyBorder="1" applyAlignment="1" applyProtection="1">
      <alignment horizontal="centerContinuous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8" fillId="0" borderId="12" xfId="0" applyFont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44" fontId="19" fillId="0" borderId="0" xfId="18" applyFont="1" applyBorder="1" applyAlignment="1" applyProtection="1">
      <alignment/>
      <protection/>
    </xf>
    <xf numFmtId="44" fontId="19" fillId="0" borderId="0" xfId="18" applyFont="1" applyBorder="1" applyAlignment="1">
      <alignment/>
    </xf>
    <xf numFmtId="43" fontId="19" fillId="0" borderId="0" xfId="15" applyFont="1" applyBorder="1" applyAlignment="1" applyProtection="1">
      <alignment/>
      <protection/>
    </xf>
    <xf numFmtId="44" fontId="19" fillId="0" borderId="0" xfId="18" applyFont="1" applyFill="1" applyBorder="1" applyAlignment="1" applyProtection="1">
      <alignment/>
      <protection/>
    </xf>
    <xf numFmtId="43" fontId="19" fillId="0" borderId="0" xfId="15" applyFont="1" applyBorder="1" applyAlignment="1">
      <alignment/>
    </xf>
    <xf numFmtId="43" fontId="19" fillId="0" borderId="0" xfId="15" applyFont="1" applyFill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43" fontId="19" fillId="0" borderId="0" xfId="0" applyNumberFormat="1" applyFont="1" applyBorder="1" applyAlignment="1" applyProtection="1">
      <alignment/>
      <protection/>
    </xf>
    <xf numFmtId="43" fontId="19" fillId="0" borderId="0" xfId="0" applyNumberFormat="1" applyFont="1" applyBorder="1" applyAlignment="1">
      <alignment/>
    </xf>
    <xf numFmtId="43" fontId="19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43" fontId="18" fillId="0" borderId="15" xfId="15" applyFont="1" applyBorder="1" applyAlignment="1" applyProtection="1">
      <alignment/>
      <protection/>
    </xf>
    <xf numFmtId="43" fontId="18" fillId="0" borderId="0" xfId="15" applyFont="1" applyBorder="1" applyAlignment="1" applyProtection="1">
      <alignment/>
      <protection/>
    </xf>
    <xf numFmtId="43" fontId="18" fillId="0" borderId="15" xfId="15" applyFont="1" applyFill="1" applyBorder="1" applyAlignment="1" applyProtection="1">
      <alignment/>
      <protection/>
    </xf>
    <xf numFmtId="44" fontId="19" fillId="0" borderId="0" xfId="0" applyNumberFormat="1" applyFont="1" applyBorder="1" applyAlignment="1">
      <alignment/>
    </xf>
    <xf numFmtId="44" fontId="19" fillId="0" borderId="0" xfId="0" applyNumberFormat="1" applyFont="1" applyFill="1" applyBorder="1" applyAlignment="1">
      <alignment/>
    </xf>
    <xf numFmtId="43" fontId="19" fillId="0" borderId="0" xfId="0" applyNumberFormat="1" applyFont="1" applyFill="1" applyBorder="1" applyAlignment="1">
      <alignment/>
    </xf>
    <xf numFmtId="44" fontId="18" fillId="0" borderId="18" xfId="0" applyNumberFormat="1" applyFont="1" applyBorder="1" applyAlignment="1" applyProtection="1">
      <alignment/>
      <protection/>
    </xf>
    <xf numFmtId="44" fontId="18" fillId="0" borderId="0" xfId="0" applyNumberFormat="1" applyFont="1" applyBorder="1" applyAlignment="1" applyProtection="1">
      <alignment/>
      <protection/>
    </xf>
    <xf numFmtId="44" fontId="18" fillId="0" borderId="18" xfId="0" applyNumberFormat="1" applyFont="1" applyFill="1" applyBorder="1" applyAlignment="1" applyProtection="1">
      <alignment/>
      <protection/>
    </xf>
    <xf numFmtId="44" fontId="18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 horizontal="center"/>
      <protection/>
    </xf>
    <xf numFmtId="0" fontId="6" fillId="2" borderId="9" xfId="0" applyFont="1" applyFill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3" fontId="0" fillId="0" borderId="0" xfId="15" applyNumberFormat="1" applyBorder="1" applyAlignment="1">
      <alignment/>
    </xf>
    <xf numFmtId="3" fontId="0" fillId="0" borderId="6" xfId="15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2" fillId="0" borderId="6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7" xfId="0" applyNumberFormat="1" applyBorder="1" applyAlignment="1">
      <alignment/>
    </xf>
    <xf numFmtId="181" fontId="6" fillId="2" borderId="33" xfId="24" applyFont="1" applyFill="1" applyBorder="1" applyAlignment="1" applyProtection="1">
      <alignment horizontal="center"/>
      <protection/>
    </xf>
    <xf numFmtId="181" fontId="6" fillId="2" borderId="22" xfId="24" applyFont="1" applyFill="1" applyBorder="1" applyAlignment="1" applyProtection="1">
      <alignment horizontal="center"/>
      <protection/>
    </xf>
    <xf numFmtId="181" fontId="6" fillId="2" borderId="34" xfId="24" applyFont="1" applyFill="1" applyBorder="1" applyAlignment="1" applyProtection="1">
      <alignment horizontal="center"/>
      <protection/>
    </xf>
    <xf numFmtId="181" fontId="7" fillId="0" borderId="0" xfId="24">
      <alignment/>
      <protection/>
    </xf>
    <xf numFmtId="181" fontId="6" fillId="2" borderId="35" xfId="24" applyFont="1" applyFill="1" applyBorder="1" applyAlignment="1" applyProtection="1">
      <alignment horizontal="center"/>
      <protection/>
    </xf>
    <xf numFmtId="181" fontId="6" fillId="2" borderId="0" xfId="24" applyFont="1" applyFill="1" applyBorder="1" applyAlignment="1" applyProtection="1">
      <alignment horizontal="center"/>
      <protection/>
    </xf>
    <xf numFmtId="181" fontId="6" fillId="2" borderId="36" xfId="24" applyFont="1" applyFill="1" applyBorder="1" applyAlignment="1" applyProtection="1">
      <alignment horizontal="center"/>
      <protection/>
    </xf>
    <xf numFmtId="181" fontId="6" fillId="2" borderId="43" xfId="24" applyFont="1" applyFill="1" applyBorder="1" applyAlignment="1" applyProtection="1">
      <alignment horizontal="center"/>
      <protection/>
    </xf>
    <xf numFmtId="181" fontId="6" fillId="2" borderId="27" xfId="24" applyFont="1" applyFill="1" applyBorder="1" applyAlignment="1" applyProtection="1">
      <alignment horizontal="center"/>
      <protection/>
    </xf>
    <xf numFmtId="181" fontId="6" fillId="2" borderId="44" xfId="24" applyFont="1" applyFill="1" applyBorder="1" applyAlignment="1" applyProtection="1">
      <alignment horizontal="center"/>
      <protection/>
    </xf>
    <xf numFmtId="181" fontId="16" fillId="0" borderId="35" xfId="24" applyFont="1" applyFill="1" applyBorder="1">
      <alignment/>
      <protection/>
    </xf>
    <xf numFmtId="181" fontId="17" fillId="0" borderId="0" xfId="24" applyFont="1" applyFill="1" applyBorder="1">
      <alignment/>
      <protection/>
    </xf>
    <xf numFmtId="181" fontId="7" fillId="0" borderId="45" xfId="24" applyBorder="1">
      <alignment/>
      <protection/>
    </xf>
    <xf numFmtId="181" fontId="7" fillId="0" borderId="46" xfId="24" applyBorder="1">
      <alignment/>
      <protection/>
    </xf>
    <xf numFmtId="181" fontId="7" fillId="0" borderId="35" xfId="24" applyFill="1" applyBorder="1">
      <alignment/>
      <protection/>
    </xf>
    <xf numFmtId="181" fontId="6" fillId="0" borderId="0" xfId="24" applyFont="1" applyFill="1" applyBorder="1">
      <alignment/>
      <protection/>
    </xf>
    <xf numFmtId="181" fontId="6" fillId="0" borderId="0" xfId="24" applyFont="1" applyFill="1" applyBorder="1" applyAlignment="1">
      <alignment horizontal="center"/>
      <protection/>
    </xf>
    <xf numFmtId="181" fontId="7" fillId="0" borderId="36" xfId="24" applyBorder="1">
      <alignment/>
      <protection/>
    </xf>
    <xf numFmtId="168" fontId="6" fillId="0" borderId="0" xfId="24" applyNumberFormat="1" applyFont="1" applyBorder="1" applyAlignment="1" quotePrefix="1">
      <alignment horizontal="center"/>
      <protection/>
    </xf>
    <xf numFmtId="168" fontId="6" fillId="0" borderId="0" xfId="24" applyNumberFormat="1" applyFont="1" applyBorder="1" applyAlignment="1">
      <alignment horizontal="center"/>
      <protection/>
    </xf>
    <xf numFmtId="181" fontId="5" fillId="0" borderId="0" xfId="24" applyFont="1" applyFill="1" applyBorder="1" applyAlignment="1" applyProtection="1">
      <alignment horizontal="center"/>
      <protection/>
    </xf>
    <xf numFmtId="181" fontId="6" fillId="0" borderId="0" xfId="24" applyFont="1" applyBorder="1" applyAlignment="1">
      <alignment horizontal="center"/>
      <protection/>
    </xf>
    <xf numFmtId="181" fontId="6" fillId="0" borderId="12" xfId="24" applyFont="1" applyBorder="1" applyAlignment="1">
      <alignment horizontal="center"/>
      <protection/>
    </xf>
    <xf numFmtId="181" fontId="7" fillId="0" borderId="0" xfId="24" applyFill="1" applyBorder="1">
      <alignment/>
      <protection/>
    </xf>
    <xf numFmtId="181" fontId="7" fillId="0" borderId="0" xfId="24" applyFill="1" applyBorder="1" applyAlignment="1" applyProtection="1">
      <alignment horizontal="left"/>
      <protection/>
    </xf>
    <xf numFmtId="181" fontId="23" fillId="0" borderId="0" xfId="24" applyFont="1" applyFill="1" applyBorder="1" applyAlignment="1" applyProtection="1">
      <alignment horizontal="left"/>
      <protection/>
    </xf>
    <xf numFmtId="165" fontId="7" fillId="0" borderId="0" xfId="15" applyNumberFormat="1" applyFill="1" applyBorder="1" applyAlignment="1">
      <alignment/>
    </xf>
    <xf numFmtId="165" fontId="7" fillId="0" borderId="15" xfId="15" applyNumberFormat="1" applyFill="1" applyBorder="1" applyAlignment="1">
      <alignment/>
    </xf>
    <xf numFmtId="181" fontId="7" fillId="0" borderId="0" xfId="24" applyFill="1" applyBorder="1" applyAlignment="1" applyProtection="1" quotePrefix="1">
      <alignment horizontal="left"/>
      <protection/>
    </xf>
    <xf numFmtId="170" fontId="7" fillId="0" borderId="0" xfId="18" applyNumberFormat="1" applyFill="1" applyBorder="1" applyAlignment="1" applyProtection="1">
      <alignment/>
      <protection/>
    </xf>
    <xf numFmtId="170" fontId="7" fillId="0" borderId="29" xfId="18" applyNumberFormat="1" applyFill="1" applyBorder="1" applyAlignment="1" applyProtection="1">
      <alignment/>
      <protection/>
    </xf>
    <xf numFmtId="181" fontId="7" fillId="0" borderId="40" xfId="24" applyFill="1" applyBorder="1">
      <alignment/>
      <protection/>
    </xf>
    <xf numFmtId="181" fontId="7" fillId="0" borderId="29" xfId="24" applyFill="1" applyBorder="1" applyAlignment="1" applyProtection="1" quotePrefix="1">
      <alignment horizontal="left"/>
      <protection/>
    </xf>
    <xf numFmtId="181" fontId="7" fillId="0" borderId="29" xfId="24" applyFill="1" applyBorder="1">
      <alignment/>
      <protection/>
    </xf>
    <xf numFmtId="181" fontId="7" fillId="0" borderId="29" xfId="24" applyBorder="1">
      <alignment/>
      <protection/>
    </xf>
    <xf numFmtId="181" fontId="7" fillId="0" borderId="41" xfId="24" applyBorder="1">
      <alignment/>
      <protection/>
    </xf>
    <xf numFmtId="181" fontId="6" fillId="2" borderId="33" xfId="23" applyFont="1" applyFill="1" applyBorder="1" applyAlignment="1" applyProtection="1">
      <alignment horizontal="centerContinuous"/>
      <protection/>
    </xf>
    <xf numFmtId="181" fontId="6" fillId="2" borderId="22" xfId="23" applyFont="1" applyFill="1" applyBorder="1" applyAlignment="1">
      <alignment horizontal="centerContinuous"/>
      <protection/>
    </xf>
    <xf numFmtId="181" fontId="7" fillId="2" borderId="22" xfId="23" applyFill="1" applyBorder="1" applyAlignment="1">
      <alignment horizontal="centerContinuous"/>
      <protection/>
    </xf>
    <xf numFmtId="181" fontId="6" fillId="2" borderId="34" xfId="23" applyFont="1" applyFill="1" applyBorder="1" applyAlignment="1">
      <alignment horizontal="centerContinuous"/>
      <protection/>
    </xf>
    <xf numFmtId="181" fontId="7" fillId="0" borderId="0" xfId="23">
      <alignment/>
      <protection/>
    </xf>
    <xf numFmtId="181" fontId="6" fillId="2" borderId="35" xfId="23" applyFont="1" applyFill="1" applyBorder="1" applyAlignment="1" applyProtection="1">
      <alignment horizontal="centerContinuous"/>
      <protection/>
    </xf>
    <xf numFmtId="181" fontId="6" fillId="2" borderId="0" xfId="23" applyFont="1" applyFill="1" applyBorder="1" applyAlignment="1">
      <alignment horizontal="centerContinuous"/>
      <protection/>
    </xf>
    <xf numFmtId="181" fontId="7" fillId="2" borderId="0" xfId="23" applyFill="1" applyBorder="1" applyAlignment="1">
      <alignment horizontal="centerContinuous"/>
      <protection/>
    </xf>
    <xf numFmtId="181" fontId="6" fillId="2" borderId="36" xfId="23" applyFont="1" applyFill="1" applyBorder="1" applyAlignment="1">
      <alignment horizontal="centerContinuous"/>
      <protection/>
    </xf>
    <xf numFmtId="181" fontId="6" fillId="2" borderId="43" xfId="23" applyFont="1" applyFill="1" applyBorder="1" applyAlignment="1" applyProtection="1">
      <alignment horizontal="centerContinuous"/>
      <protection/>
    </xf>
    <xf numFmtId="181" fontId="6" fillId="2" borderId="27" xfId="23" applyFont="1" applyFill="1" applyBorder="1" applyAlignment="1">
      <alignment horizontal="centerContinuous"/>
      <protection/>
    </xf>
    <xf numFmtId="181" fontId="7" fillId="2" borderId="27" xfId="23" applyFill="1" applyBorder="1" applyAlignment="1">
      <alignment horizontal="centerContinuous"/>
      <protection/>
    </xf>
    <xf numFmtId="181" fontId="6" fillId="2" borderId="44" xfId="23" applyFont="1" applyFill="1" applyBorder="1" applyAlignment="1">
      <alignment horizontal="centerContinuous"/>
      <protection/>
    </xf>
    <xf numFmtId="181" fontId="16" fillId="0" borderId="35" xfId="23" applyFont="1" applyFill="1" applyBorder="1">
      <alignment/>
      <protection/>
    </xf>
    <xf numFmtId="181" fontId="17" fillId="0" borderId="0" xfId="23" applyFont="1" applyFill="1" applyBorder="1">
      <alignment/>
      <protection/>
    </xf>
    <xf numFmtId="181" fontId="17" fillId="0" borderId="36" xfId="23" applyFont="1" applyFill="1" applyBorder="1">
      <alignment/>
      <protection/>
    </xf>
    <xf numFmtId="181" fontId="6" fillId="0" borderId="0" xfId="23" applyFont="1" applyFill="1" applyBorder="1" applyAlignment="1">
      <alignment horizontal="center"/>
      <protection/>
    </xf>
    <xf numFmtId="181" fontId="7" fillId="0" borderId="35" xfId="23" applyFill="1" applyBorder="1">
      <alignment/>
      <protection/>
    </xf>
    <xf numFmtId="181" fontId="6" fillId="0" borderId="0" xfId="23" applyFont="1" applyFill="1" applyBorder="1">
      <alignment/>
      <protection/>
    </xf>
    <xf numFmtId="168" fontId="1" fillId="0" borderId="0" xfId="23" applyNumberFormat="1" applyFont="1" applyBorder="1" applyAlignment="1">
      <alignment horizontal="center"/>
      <protection/>
    </xf>
    <xf numFmtId="168" fontId="6" fillId="0" borderId="0" xfId="23" applyNumberFormat="1" applyFont="1" applyBorder="1" applyAlignment="1">
      <alignment horizontal="center"/>
      <protection/>
    </xf>
    <xf numFmtId="181" fontId="6" fillId="0" borderId="36" xfId="23" applyFont="1" applyFill="1" applyBorder="1" applyAlignment="1" applyProtection="1">
      <alignment horizontal="center"/>
      <protection/>
    </xf>
    <xf numFmtId="181" fontId="5" fillId="0" borderId="0" xfId="23" applyFont="1" applyFill="1" applyBorder="1" applyAlignment="1" applyProtection="1">
      <alignment horizontal="center"/>
      <protection/>
    </xf>
    <xf numFmtId="181" fontId="1" fillId="0" borderId="0" xfId="23" applyFont="1" applyBorder="1" applyAlignment="1">
      <alignment horizontal="center"/>
      <protection/>
    </xf>
    <xf numFmtId="181" fontId="1" fillId="0" borderId="12" xfId="23" applyFont="1" applyBorder="1" applyAlignment="1">
      <alignment horizontal="center"/>
      <protection/>
    </xf>
    <xf numFmtId="181" fontId="6" fillId="0" borderId="12" xfId="23" applyFont="1" applyBorder="1" applyAlignment="1">
      <alignment horizontal="center"/>
      <protection/>
    </xf>
    <xf numFmtId="181" fontId="6" fillId="0" borderId="0" xfId="23" applyFont="1" applyBorder="1" applyAlignment="1">
      <alignment horizontal="center"/>
      <protection/>
    </xf>
    <xf numFmtId="181" fontId="5" fillId="0" borderId="36" xfId="23" applyFont="1" applyFill="1" applyBorder="1" applyAlignment="1" applyProtection="1">
      <alignment horizontal="center"/>
      <protection/>
    </xf>
    <xf numFmtId="181" fontId="7" fillId="0" borderId="0" xfId="23" applyFill="1" applyBorder="1">
      <alignment/>
      <protection/>
    </xf>
    <xf numFmtId="181" fontId="7" fillId="0" borderId="36" xfId="23" applyFill="1" applyBorder="1">
      <alignment/>
      <protection/>
    </xf>
    <xf numFmtId="181" fontId="7" fillId="0" borderId="0" xfId="23" applyFill="1" applyBorder="1" applyAlignment="1" applyProtection="1">
      <alignment horizontal="left"/>
      <protection/>
    </xf>
    <xf numFmtId="181" fontId="7" fillId="0" borderId="0" xfId="23" applyFill="1" applyBorder="1" applyAlignment="1" applyProtection="1" quotePrefix="1">
      <alignment horizontal="left"/>
      <protection/>
    </xf>
    <xf numFmtId="42" fontId="7" fillId="0" borderId="0" xfId="23" applyNumberFormat="1" applyFill="1" applyBorder="1" applyProtection="1">
      <alignment/>
      <protection/>
    </xf>
    <xf numFmtId="42" fontId="7" fillId="0" borderId="36" xfId="23" applyNumberFormat="1" applyFill="1" applyBorder="1" applyProtection="1">
      <alignment/>
      <protection/>
    </xf>
    <xf numFmtId="165" fontId="7" fillId="0" borderId="0" xfId="15" applyNumberFormat="1" applyFill="1" applyBorder="1" applyAlignment="1" applyProtection="1">
      <alignment/>
      <protection/>
    </xf>
    <xf numFmtId="42" fontId="7" fillId="0" borderId="36" xfId="23" applyNumberFormat="1" applyFill="1" applyBorder="1">
      <alignment/>
      <protection/>
    </xf>
    <xf numFmtId="41" fontId="7" fillId="0" borderId="36" xfId="23" applyNumberFormat="1" applyFill="1" applyBorder="1" applyProtection="1">
      <alignment/>
      <protection/>
    </xf>
    <xf numFmtId="165" fontId="7" fillId="0" borderId="12" xfId="15" applyNumberFormat="1" applyFill="1" applyBorder="1" applyAlignment="1" applyProtection="1">
      <alignment/>
      <protection/>
    </xf>
    <xf numFmtId="42" fontId="24" fillId="0" borderId="36" xfId="23" applyNumberFormat="1" applyFont="1" applyFill="1" applyBorder="1" applyProtection="1">
      <alignment/>
      <protection/>
    </xf>
    <xf numFmtId="42" fontId="7" fillId="0" borderId="36" xfId="23" applyNumberFormat="1" applyFill="1" applyBorder="1" applyAlignment="1" applyProtection="1">
      <alignment horizontal="fill"/>
      <protection/>
    </xf>
    <xf numFmtId="170" fontId="7" fillId="0" borderId="0" xfId="18" applyNumberFormat="1" applyFill="1" applyBorder="1" applyAlignment="1">
      <alignment/>
    </xf>
    <xf numFmtId="170" fontId="7" fillId="0" borderId="29" xfId="18" applyNumberFormat="1" applyFill="1" applyBorder="1" applyAlignment="1">
      <alignment/>
    </xf>
    <xf numFmtId="42" fontId="25" fillId="0" borderId="36" xfId="23" applyNumberFormat="1" applyFont="1" applyFill="1" applyBorder="1" applyProtection="1">
      <alignment/>
      <protection/>
    </xf>
    <xf numFmtId="37" fontId="7" fillId="0" borderId="36" xfId="23" applyNumberFormat="1" applyFill="1" applyBorder="1" applyAlignment="1" applyProtection="1">
      <alignment horizontal="fill"/>
      <protection/>
    </xf>
    <xf numFmtId="181" fontId="26" fillId="0" borderId="0" xfId="23" applyFont="1" applyFill="1" applyBorder="1">
      <alignment/>
      <protection/>
    </xf>
    <xf numFmtId="5" fontId="7" fillId="0" borderId="36" xfId="23" applyNumberFormat="1" applyFill="1" applyBorder="1" applyProtection="1">
      <alignment/>
      <protection/>
    </xf>
    <xf numFmtId="37" fontId="7" fillId="0" borderId="36" xfId="23" applyNumberFormat="1" applyFill="1" applyBorder="1" applyProtection="1">
      <alignment/>
      <protection/>
    </xf>
    <xf numFmtId="181" fontId="7" fillId="0" borderId="40" xfId="23" applyFill="1" applyBorder="1">
      <alignment/>
      <protection/>
    </xf>
    <xf numFmtId="181" fontId="7" fillId="0" borderId="29" xfId="23" applyFill="1" applyBorder="1" applyAlignment="1" applyProtection="1" quotePrefix="1">
      <alignment horizontal="left"/>
      <protection/>
    </xf>
    <xf numFmtId="181" fontId="7" fillId="0" borderId="29" xfId="23" applyFill="1" applyBorder="1">
      <alignment/>
      <protection/>
    </xf>
    <xf numFmtId="37" fontId="7" fillId="0" borderId="41" xfId="23" applyNumberFormat="1" applyFill="1" applyBorder="1" applyProtection="1">
      <alignment/>
      <protection/>
    </xf>
    <xf numFmtId="5" fontId="7" fillId="0" borderId="0" xfId="23" applyNumberFormat="1" applyFill="1" applyBorder="1" applyProtection="1">
      <alignment/>
      <protection/>
    </xf>
    <xf numFmtId="181" fontId="6" fillId="2" borderId="47" xfId="28" applyFont="1" applyFill="1" applyBorder="1" applyAlignment="1" applyProtection="1">
      <alignment horizontal="centerContinuous"/>
      <protection/>
    </xf>
    <xf numFmtId="181" fontId="7" fillId="2" borderId="48" xfId="28" applyFill="1" applyBorder="1" applyAlignment="1">
      <alignment horizontal="centerContinuous"/>
      <protection/>
    </xf>
    <xf numFmtId="181" fontId="6" fillId="2" borderId="49" xfId="28" applyFont="1" applyFill="1" applyBorder="1" applyAlignment="1" applyProtection="1">
      <alignment horizontal="centerContinuous"/>
      <protection/>
    </xf>
    <xf numFmtId="181" fontId="7" fillId="0" borderId="0" xfId="28">
      <alignment/>
      <protection/>
    </xf>
    <xf numFmtId="181" fontId="6" fillId="2" borderId="24" xfId="28" applyFont="1" applyFill="1" applyBorder="1" applyAlignment="1" applyProtection="1">
      <alignment horizontal="centerContinuous"/>
      <protection/>
    </xf>
    <xf numFmtId="181" fontId="7" fillId="2" borderId="0" xfId="28" applyFill="1" applyBorder="1" applyAlignment="1">
      <alignment horizontal="centerContinuous"/>
      <protection/>
    </xf>
    <xf numFmtId="181" fontId="7" fillId="2" borderId="25" xfId="28" applyFill="1" applyBorder="1" applyAlignment="1">
      <alignment horizontal="centerContinuous"/>
      <protection/>
    </xf>
    <xf numFmtId="181" fontId="6" fillId="2" borderId="26" xfId="28" applyFont="1" applyFill="1" applyBorder="1" applyAlignment="1" applyProtection="1">
      <alignment horizontal="centerContinuous"/>
      <protection/>
    </xf>
    <xf numFmtId="181" fontId="7" fillId="2" borderId="27" xfId="28" applyFill="1" applyBorder="1" applyAlignment="1">
      <alignment horizontal="centerContinuous"/>
      <protection/>
    </xf>
    <xf numFmtId="181" fontId="7" fillId="2" borderId="28" xfId="28" applyFill="1" applyBorder="1" applyAlignment="1">
      <alignment horizontal="centerContinuous"/>
      <protection/>
    </xf>
    <xf numFmtId="181" fontId="7" fillId="0" borderId="24" xfId="28" applyFill="1" applyBorder="1">
      <alignment/>
      <protection/>
    </xf>
    <xf numFmtId="181" fontId="6" fillId="0" borderId="0" xfId="28" applyFont="1" applyFill="1" applyBorder="1">
      <alignment/>
      <protection/>
    </xf>
    <xf numFmtId="181" fontId="7" fillId="0" borderId="25" xfId="28" applyFill="1" applyBorder="1">
      <alignment/>
      <protection/>
    </xf>
    <xf numFmtId="181" fontId="6" fillId="0" borderId="0" xfId="28" applyFont="1" applyFill="1" applyBorder="1" applyAlignment="1">
      <alignment horizontal="center"/>
      <protection/>
    </xf>
    <xf numFmtId="181" fontId="6" fillId="0" borderId="0" xfId="28" applyFont="1" applyFill="1" applyBorder="1" applyAlignment="1" applyProtection="1" quotePrefix="1">
      <alignment horizontal="center"/>
      <protection/>
    </xf>
    <xf numFmtId="181" fontId="6" fillId="0" borderId="0" xfId="28" applyFont="1" applyFill="1" applyBorder="1" applyAlignment="1" applyProtection="1">
      <alignment horizontal="center"/>
      <protection/>
    </xf>
    <xf numFmtId="181" fontId="5" fillId="0" borderId="0" xfId="28" applyFont="1" applyFill="1" applyBorder="1" applyAlignment="1" applyProtection="1">
      <alignment horizontal="center"/>
      <protection/>
    </xf>
    <xf numFmtId="181" fontId="7" fillId="0" borderId="0" xfId="28" applyFill="1" applyBorder="1">
      <alignment/>
      <protection/>
    </xf>
    <xf numFmtId="181" fontId="7" fillId="0" borderId="0" xfId="28" applyFill="1" applyBorder="1" applyAlignment="1" applyProtection="1">
      <alignment horizontal="left"/>
      <protection/>
    </xf>
    <xf numFmtId="42" fontId="7" fillId="0" borderId="0" xfId="28" applyNumberFormat="1" applyFill="1" applyBorder="1" applyProtection="1">
      <alignment/>
      <protection/>
    </xf>
    <xf numFmtId="37" fontId="7" fillId="0" borderId="0" xfId="28" applyNumberFormat="1" applyFill="1" applyBorder="1" applyAlignment="1" applyProtection="1">
      <alignment horizontal="fill"/>
      <protection/>
    </xf>
    <xf numFmtId="42" fontId="7" fillId="0" borderId="15" xfId="28" applyNumberFormat="1" applyFill="1" applyBorder="1" applyProtection="1">
      <alignment/>
      <protection/>
    </xf>
    <xf numFmtId="42" fontId="7" fillId="0" borderId="0" xfId="28" applyNumberFormat="1" applyFill="1" applyBorder="1" applyAlignment="1" applyProtection="1">
      <alignment horizontal="fill"/>
      <protection/>
    </xf>
    <xf numFmtId="181" fontId="7" fillId="0" borderId="0" xfId="28" applyFill="1" applyBorder="1" applyAlignment="1" applyProtection="1">
      <alignment horizontal="fill"/>
      <protection/>
    </xf>
    <xf numFmtId="42" fontId="7" fillId="0" borderId="0" xfId="28" applyNumberFormat="1" applyFill="1" applyBorder="1">
      <alignment/>
      <protection/>
    </xf>
    <xf numFmtId="42" fontId="7" fillId="0" borderId="18" xfId="28" applyNumberFormat="1" applyFill="1" applyBorder="1" applyProtection="1">
      <alignment/>
      <protection/>
    </xf>
    <xf numFmtId="181" fontId="7" fillId="0" borderId="24" xfId="28" applyBorder="1">
      <alignment/>
      <protection/>
    </xf>
    <xf numFmtId="181" fontId="7" fillId="0" borderId="0" xfId="28" applyFill="1" applyBorder="1" applyAlignment="1" applyProtection="1" quotePrefix="1">
      <alignment horizontal="left"/>
      <protection/>
    </xf>
    <xf numFmtId="181" fontId="7" fillId="0" borderId="0" xfId="28" applyBorder="1">
      <alignment/>
      <protection/>
    </xf>
    <xf numFmtId="181" fontId="7" fillId="0" borderId="0" xfId="28" applyFill="1" applyBorder="1" applyAlignment="1" quotePrefix="1">
      <alignment horizontal="left"/>
      <protection/>
    </xf>
    <xf numFmtId="181" fontId="7" fillId="0" borderId="0" xfId="28" applyFill="1" applyBorder="1" applyAlignment="1">
      <alignment horizontal="left"/>
      <protection/>
    </xf>
    <xf numFmtId="181" fontId="6" fillId="0" borderId="0" xfId="28" applyFont="1" applyFill="1" applyBorder="1" applyAlignment="1" quotePrefix="1">
      <alignment horizontal="left"/>
      <protection/>
    </xf>
    <xf numFmtId="181" fontId="7" fillId="0" borderId="50" xfId="28" applyFill="1" applyBorder="1">
      <alignment/>
      <protection/>
    </xf>
    <xf numFmtId="181" fontId="7" fillId="0" borderId="15" xfId="28" applyFill="1" applyBorder="1" applyAlignment="1" applyProtection="1" quotePrefix="1">
      <alignment horizontal="left"/>
      <protection/>
    </xf>
    <xf numFmtId="181" fontId="7" fillId="0" borderId="15" xfId="28" applyFill="1" applyBorder="1">
      <alignment/>
      <protection/>
    </xf>
    <xf numFmtId="181" fontId="7" fillId="0" borderId="51" xfId="28" applyFill="1" applyBorder="1">
      <alignment/>
      <protection/>
    </xf>
    <xf numFmtId="0" fontId="0" fillId="0" borderId="0" xfId="26" applyFont="1">
      <alignment/>
      <protection/>
    </xf>
    <xf numFmtId="181" fontId="7" fillId="0" borderId="0" xfId="28" applyFont="1" applyFill="1" applyBorder="1" applyAlignment="1">
      <alignment horizontal="left"/>
      <protection/>
    </xf>
    <xf numFmtId="181" fontId="6" fillId="0" borderId="0" xfId="28" applyFont="1" applyFill="1" applyBorder="1" applyAlignment="1">
      <alignment horizontal="left"/>
      <protection/>
    </xf>
    <xf numFmtId="0" fontId="6" fillId="2" borderId="33" xfId="0" applyFont="1" applyFill="1" applyBorder="1" applyAlignment="1" applyProtection="1">
      <alignment horizontal="centerContinuous"/>
      <protection/>
    </xf>
    <xf numFmtId="0" fontId="0" fillId="2" borderId="22" xfId="0" applyFill="1" applyBorder="1" applyAlignment="1">
      <alignment horizontal="centerContinuous"/>
    </xf>
    <xf numFmtId="0" fontId="0" fillId="2" borderId="34" xfId="0" applyFill="1" applyBorder="1" applyAlignment="1">
      <alignment horizontal="centerContinuous"/>
    </xf>
    <xf numFmtId="0" fontId="6" fillId="2" borderId="35" xfId="0" applyFont="1" applyFill="1" applyBorder="1" applyAlignment="1" applyProtection="1">
      <alignment horizontal="centerContinuous"/>
      <protection/>
    </xf>
    <xf numFmtId="0" fontId="0" fillId="2" borderId="36" xfId="0" applyFill="1" applyBorder="1" applyAlignment="1">
      <alignment horizontal="centerContinuous"/>
    </xf>
    <xf numFmtId="0" fontId="6" fillId="2" borderId="43" xfId="0" applyFont="1" applyFill="1" applyBorder="1" applyAlignment="1" applyProtection="1">
      <alignment horizontal="centerContinuous"/>
      <protection/>
    </xf>
    <xf numFmtId="0" fontId="0" fillId="2" borderId="27" xfId="0" applyFill="1" applyBorder="1" applyAlignment="1">
      <alignment horizontal="centerContinuous"/>
    </xf>
    <xf numFmtId="0" fontId="0" fillId="2" borderId="44" xfId="0" applyFill="1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42" fontId="0" fillId="0" borderId="0" xfId="0" applyNumberFormat="1" applyBorder="1" applyAlignment="1">
      <alignment/>
    </xf>
    <xf numFmtId="42" fontId="0" fillId="0" borderId="15" xfId="0" applyNumberFormat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165" fontId="0" fillId="0" borderId="12" xfId="15" applyNumberFormat="1" applyBorder="1" applyAlignment="1">
      <alignment/>
    </xf>
    <xf numFmtId="42" fontId="0" fillId="0" borderId="29" xfId="0" applyNumberFormat="1" applyBorder="1" applyAlignment="1">
      <alignment/>
    </xf>
    <xf numFmtId="42" fontId="0" fillId="0" borderId="0" xfId="0" applyNumberFormat="1" applyAlignment="1">
      <alignment/>
    </xf>
    <xf numFmtId="0" fontId="3" fillId="0" borderId="35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29" xfId="0" applyBorder="1" applyAlignment="1">
      <alignment/>
    </xf>
    <xf numFmtId="0" fontId="0" fillId="0" borderId="41" xfId="0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170" fontId="0" fillId="0" borderId="0" xfId="18" applyNumberFormat="1" applyAlignment="1">
      <alignment/>
    </xf>
    <xf numFmtId="0" fontId="28" fillId="2" borderId="1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165" fontId="0" fillId="0" borderId="2" xfId="15" applyNumberFormat="1" applyBorder="1" applyAlignment="1">
      <alignment/>
    </xf>
    <xf numFmtId="0" fontId="1" fillId="0" borderId="3" xfId="0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12" xfId="15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0" fontId="0" fillId="0" borderId="0" xfId="31" applyNumberFormat="1" applyBorder="1" applyAlignment="1">
      <alignment horizontal="center"/>
    </xf>
    <xf numFmtId="170" fontId="0" fillId="0" borderId="6" xfId="18" applyNumberFormat="1" applyBorder="1" applyAlignment="1">
      <alignment/>
    </xf>
    <xf numFmtId="170" fontId="0" fillId="0" borderId="0" xfId="0" applyNumberFormat="1" applyAlignment="1">
      <alignment/>
    </xf>
    <xf numFmtId="9" fontId="0" fillId="0" borderId="18" xfId="31" applyBorder="1" applyAlignment="1">
      <alignment horizontal="center"/>
    </xf>
    <xf numFmtId="0" fontId="3" fillId="0" borderId="5" xfId="0" applyFont="1" applyBorder="1" applyAlignment="1">
      <alignment/>
    </xf>
    <xf numFmtId="0" fontId="13" fillId="2" borderId="33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2" fontId="0" fillId="0" borderId="18" xfId="0" applyNumberFormat="1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37" fontId="7" fillId="0" borderId="0" xfId="30">
      <alignment/>
      <protection/>
    </xf>
    <xf numFmtId="37" fontId="6" fillId="2" borderId="33" xfId="30" applyFont="1" applyFill="1" applyBorder="1" applyAlignment="1">
      <alignment horizontal="centerContinuous"/>
      <protection/>
    </xf>
    <xf numFmtId="37" fontId="6" fillId="2" borderId="22" xfId="30" applyFont="1" applyFill="1" applyBorder="1" applyAlignment="1">
      <alignment horizontal="centerContinuous"/>
      <protection/>
    </xf>
    <xf numFmtId="37" fontId="7" fillId="2" borderId="22" xfId="30" applyFill="1" applyBorder="1" applyAlignment="1">
      <alignment horizontal="centerContinuous"/>
      <protection/>
    </xf>
    <xf numFmtId="37" fontId="7" fillId="2" borderId="34" xfId="30" applyFill="1" applyBorder="1" applyAlignment="1">
      <alignment horizontal="centerContinuous"/>
      <protection/>
    </xf>
    <xf numFmtId="37" fontId="6" fillId="2" borderId="35" xfId="30" applyFont="1" applyFill="1" applyBorder="1" applyAlignment="1">
      <alignment horizontal="centerContinuous"/>
      <protection/>
    </xf>
    <xf numFmtId="37" fontId="6" fillId="2" borderId="0" xfId="30" applyFont="1" applyFill="1" applyBorder="1" applyAlignment="1">
      <alignment horizontal="centerContinuous"/>
      <protection/>
    </xf>
    <xf numFmtId="37" fontId="7" fillId="2" borderId="0" xfId="30" applyFill="1" applyBorder="1" applyAlignment="1">
      <alignment horizontal="centerContinuous"/>
      <protection/>
    </xf>
    <xf numFmtId="37" fontId="7" fillId="2" borderId="36" xfId="30" applyFill="1" applyBorder="1" applyAlignment="1">
      <alignment horizontal="centerContinuous"/>
      <protection/>
    </xf>
    <xf numFmtId="37" fontId="6" fillId="2" borderId="43" xfId="30" applyFont="1" applyFill="1" applyBorder="1" applyAlignment="1">
      <alignment horizontal="centerContinuous"/>
      <protection/>
    </xf>
    <xf numFmtId="37" fontId="6" fillId="2" borderId="27" xfId="30" applyFont="1" applyFill="1" applyBorder="1" applyAlignment="1">
      <alignment horizontal="centerContinuous"/>
      <protection/>
    </xf>
    <xf numFmtId="37" fontId="7" fillId="2" borderId="27" xfId="30" applyFill="1" applyBorder="1" applyAlignment="1">
      <alignment horizontal="centerContinuous"/>
      <protection/>
    </xf>
    <xf numFmtId="37" fontId="7" fillId="2" borderId="44" xfId="30" applyFill="1" applyBorder="1" applyAlignment="1">
      <alignment horizontal="centerContinuous"/>
      <protection/>
    </xf>
    <xf numFmtId="37" fontId="7" fillId="0" borderId="35" xfId="30" applyBorder="1">
      <alignment/>
      <protection/>
    </xf>
    <xf numFmtId="37" fontId="7" fillId="0" borderId="0" xfId="30" applyBorder="1">
      <alignment/>
      <protection/>
    </xf>
    <xf numFmtId="37" fontId="7" fillId="0" borderId="36" xfId="30" applyBorder="1">
      <alignment/>
      <protection/>
    </xf>
    <xf numFmtId="37" fontId="7" fillId="0" borderId="0" xfId="30" applyBorder="1" applyAlignment="1">
      <alignment horizontal="center"/>
      <protection/>
    </xf>
    <xf numFmtId="37" fontId="30" fillId="0" borderId="0" xfId="30" applyFont="1" applyBorder="1" applyAlignment="1">
      <alignment horizontal="center"/>
      <protection/>
    </xf>
    <xf numFmtId="37" fontId="30" fillId="0" borderId="0" xfId="30" applyFont="1" applyBorder="1" applyAlignment="1" quotePrefix="1">
      <alignment horizontal="center"/>
      <protection/>
    </xf>
    <xf numFmtId="37" fontId="31" fillId="0" borderId="0" xfId="30" applyFont="1" applyBorder="1" applyAlignment="1">
      <alignment/>
      <protection/>
    </xf>
    <xf numFmtId="43" fontId="31" fillId="0" borderId="0" xfId="15" applyFont="1" applyAlignment="1">
      <alignment/>
    </xf>
    <xf numFmtId="170" fontId="31" fillId="0" borderId="0" xfId="18" applyNumberFormat="1" applyFont="1" applyAlignment="1">
      <alignment/>
    </xf>
    <xf numFmtId="37" fontId="31" fillId="0" borderId="0" xfId="30" applyFont="1" applyBorder="1">
      <alignment/>
      <protection/>
    </xf>
    <xf numFmtId="165" fontId="31" fillId="0" borderId="0" xfId="15" applyNumberFormat="1" applyFont="1" applyBorder="1" applyAlignment="1">
      <alignment horizontal="left"/>
    </xf>
    <xf numFmtId="165" fontId="31" fillId="0" borderId="0" xfId="15" applyNumberFormat="1" applyFont="1" applyBorder="1" applyAlignment="1">
      <alignment/>
    </xf>
    <xf numFmtId="165" fontId="31" fillId="0" borderId="0" xfId="15" applyNumberFormat="1" applyFont="1" applyBorder="1" applyAlignment="1">
      <alignment/>
    </xf>
    <xf numFmtId="37" fontId="31" fillId="0" borderId="0" xfId="30" applyFont="1" applyAlignment="1">
      <alignment/>
      <protection/>
    </xf>
    <xf numFmtId="37" fontId="31" fillId="0" borderId="0" xfId="30" applyFont="1">
      <alignment/>
      <protection/>
    </xf>
    <xf numFmtId="43" fontId="31" fillId="0" borderId="0" xfId="15" applyFont="1" applyFill="1" applyBorder="1" applyAlignment="1">
      <alignment/>
    </xf>
    <xf numFmtId="165" fontId="31" fillId="0" borderId="0" xfId="15" applyNumberFormat="1" applyFont="1" applyAlignment="1">
      <alignment/>
    </xf>
    <xf numFmtId="43" fontId="31" fillId="0" borderId="0" xfId="15" applyFont="1" applyAlignment="1">
      <alignment/>
    </xf>
    <xf numFmtId="165" fontId="31" fillId="0" borderId="0" xfId="15" applyNumberFormat="1" applyFont="1" applyAlignment="1">
      <alignment horizontal="left"/>
    </xf>
    <xf numFmtId="37" fontId="7" fillId="0" borderId="40" xfId="30" applyBorder="1">
      <alignment/>
      <protection/>
    </xf>
    <xf numFmtId="43" fontId="31" fillId="0" borderId="29" xfId="15" applyFont="1" applyFill="1" applyBorder="1" applyAlignment="1">
      <alignment/>
    </xf>
    <xf numFmtId="37" fontId="7" fillId="0" borderId="29" xfId="30" applyBorder="1">
      <alignment/>
      <protection/>
    </xf>
    <xf numFmtId="165" fontId="31" fillId="0" borderId="29" xfId="15" applyNumberFormat="1" applyFont="1" applyBorder="1" applyAlignment="1">
      <alignment/>
    </xf>
    <xf numFmtId="37" fontId="7" fillId="0" borderId="41" xfId="30" applyBorder="1">
      <alignment/>
      <protection/>
    </xf>
    <xf numFmtId="0" fontId="28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165" fontId="0" fillId="0" borderId="18" xfId="15" applyNumberFormat="1" applyBorder="1" applyAlignment="1">
      <alignment/>
    </xf>
  </cellXfs>
  <cellStyles count="18">
    <cellStyle name="Normal" xfId="0"/>
    <cellStyle name="Comma" xfId="15"/>
    <cellStyle name="Comma [0]" xfId="16"/>
    <cellStyle name="Comma_SPECIAL" xfId="17"/>
    <cellStyle name="Currency" xfId="18"/>
    <cellStyle name="Currency [0]" xfId="19"/>
    <cellStyle name="Currency_SPECIAL" xfId="20"/>
    <cellStyle name="Followed Hyperlink" xfId="21"/>
    <cellStyle name="Hyperlink" xfId="22"/>
    <cellStyle name="Normal_0607COEM" xfId="23"/>
    <cellStyle name="Normal_0607COEX" xfId="24"/>
    <cellStyle name="Normal_0607TTC" xfId="25"/>
    <cellStyle name="Normal_9697 (2)" xfId="26"/>
    <cellStyle name="Normal_DESEG" xfId="27"/>
    <cellStyle name="Normal_M&amp;O" xfId="28"/>
    <cellStyle name="Normal_SPECIAL" xfId="29"/>
    <cellStyle name="Normal_STATE GRANTS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externalLink" Target="externalLinks/externalLink23.xml" /><Relationship Id="rId49" Type="http://schemas.openxmlformats.org/officeDocument/2006/relationships/externalLink" Target="externalLinks/externalLink24.xml" /><Relationship Id="rId50" Type="http://schemas.openxmlformats.org/officeDocument/2006/relationships/externalLink" Target="externalLinks/externalLink25.xml" /><Relationship Id="rId51" Type="http://schemas.openxmlformats.org/officeDocument/2006/relationships/externalLink" Target="externalLinks/externalLink26.xml" /><Relationship Id="rId52" Type="http://schemas.openxmlformats.org/officeDocument/2006/relationships/externalLink" Target="externalLinks/externalLink27.xml" /><Relationship Id="rId53" Type="http://schemas.openxmlformats.org/officeDocument/2006/relationships/externalLink" Target="externalLinks/externalLink28.xml" /><Relationship Id="rId5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br2kpf01\users\RStewart\My%20Documents\Renee\BUDGETS\0506\revised\401k%20allocat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etsus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uoms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cstcc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clscc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dscc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jsccs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msccs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nstccs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nsccs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pstcc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07TT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stccs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vsccs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TBRS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br2kpf01\users\rstewart\my%20documents\Renee\BUDGETS\0506\proposed\Attachments%20A-L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0607COEX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0607COEM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M&amp;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CHARGEBACK-revise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athletic%20cal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mtsu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tsu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ttus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cosccs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rsccs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wsccs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FS-2006\Supplemental%20schedules\apsu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F7">
            <v>33100</v>
          </cell>
        </row>
        <row r="8">
          <cell r="F8">
            <v>78300</v>
          </cell>
        </row>
        <row r="9">
          <cell r="F9">
            <v>107500</v>
          </cell>
        </row>
        <row r="10">
          <cell r="F10">
            <v>33200</v>
          </cell>
        </row>
        <row r="11">
          <cell r="F11">
            <v>60500</v>
          </cell>
        </row>
        <row r="12">
          <cell r="F12">
            <v>111000</v>
          </cell>
        </row>
        <row r="15">
          <cell r="F15">
            <v>28600</v>
          </cell>
        </row>
        <row r="16">
          <cell r="F16">
            <v>10900</v>
          </cell>
        </row>
        <row r="17">
          <cell r="F17">
            <v>12300</v>
          </cell>
        </row>
        <row r="18">
          <cell r="F18">
            <v>10600</v>
          </cell>
        </row>
        <row r="19">
          <cell r="F19">
            <v>16700</v>
          </cell>
        </row>
        <row r="20">
          <cell r="F20">
            <v>15100</v>
          </cell>
        </row>
        <row r="21">
          <cell r="F21">
            <v>20100</v>
          </cell>
        </row>
        <row r="22">
          <cell r="F22">
            <v>18300</v>
          </cell>
        </row>
        <row r="23">
          <cell r="F23">
            <v>26600</v>
          </cell>
        </row>
        <row r="24">
          <cell r="F24">
            <v>19800</v>
          </cell>
        </row>
        <row r="25">
          <cell r="F25">
            <v>37700</v>
          </cell>
        </row>
        <row r="26">
          <cell r="F26">
            <v>22700</v>
          </cell>
        </row>
        <row r="27">
          <cell r="F27">
            <v>24400</v>
          </cell>
        </row>
        <row r="30">
          <cell r="F30">
            <v>49800</v>
          </cell>
        </row>
        <row r="31">
          <cell r="F31">
            <v>6200</v>
          </cell>
        </row>
        <row r="32">
          <cell r="F32">
            <v>20700</v>
          </cell>
        </row>
        <row r="33">
          <cell r="F33">
            <v>6000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12">
        <row r="23">
          <cell r="C23">
            <v>18769.370000000003</v>
          </cell>
          <cell r="D23">
            <v>474000</v>
          </cell>
          <cell r="E23">
            <v>0</v>
          </cell>
          <cell r="G23">
            <v>426835.35</v>
          </cell>
          <cell r="H23">
            <v>0</v>
          </cell>
        </row>
      </sheetData>
      <sheetData sheetId="13">
        <row r="23">
          <cell r="C23">
            <v>1398.5900000000001</v>
          </cell>
          <cell r="D23">
            <v>23001.41</v>
          </cell>
          <cell r="E23">
            <v>0</v>
          </cell>
          <cell r="G23">
            <v>22670.18</v>
          </cell>
          <cell r="H23">
            <v>665</v>
          </cell>
        </row>
      </sheetData>
      <sheetData sheetId="14">
        <row r="22">
          <cell r="C22">
            <v>50899.22</v>
          </cell>
          <cell r="D22">
            <v>468300</v>
          </cell>
          <cell r="E22">
            <v>411013.64</v>
          </cell>
          <cell r="F2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12">
        <row r="23">
          <cell r="C23">
            <v>49767</v>
          </cell>
          <cell r="D23">
            <v>979100</v>
          </cell>
          <cell r="E23">
            <v>0</v>
          </cell>
          <cell r="G23">
            <v>986883.27</v>
          </cell>
          <cell r="H23">
            <v>0</v>
          </cell>
        </row>
      </sheetData>
      <sheetData sheetId="13">
        <row r="23">
          <cell r="C23">
            <v>13825</v>
          </cell>
          <cell r="D23">
            <v>50000</v>
          </cell>
          <cell r="E23">
            <v>0</v>
          </cell>
          <cell r="G23">
            <v>53684.97</v>
          </cell>
          <cell r="H23">
            <v>0</v>
          </cell>
        </row>
      </sheetData>
      <sheetData sheetId="14">
        <row r="22">
          <cell r="C22">
            <v>174081.93000000002</v>
          </cell>
          <cell r="D22">
            <v>2841000</v>
          </cell>
          <cell r="E22">
            <v>2842615.8800000004</v>
          </cell>
          <cell r="F2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12">
        <row r="23">
          <cell r="C23">
            <v>1157.87</v>
          </cell>
          <cell r="D23">
            <v>96000</v>
          </cell>
          <cell r="E23">
            <v>0</v>
          </cell>
          <cell r="G23">
            <v>95397.9</v>
          </cell>
          <cell r="H23">
            <v>0</v>
          </cell>
        </row>
      </sheetData>
      <sheetData sheetId="13">
        <row r="23">
          <cell r="C23">
            <v>1528.47</v>
          </cell>
          <cell r="D23">
            <v>4000</v>
          </cell>
          <cell r="E23">
            <v>0</v>
          </cell>
          <cell r="G23">
            <v>781.46</v>
          </cell>
          <cell r="H23">
            <v>0</v>
          </cell>
        </row>
      </sheetData>
      <sheetData sheetId="14">
        <row r="22">
          <cell r="C22">
            <v>11076.36</v>
          </cell>
          <cell r="D22">
            <v>86200</v>
          </cell>
          <cell r="E22">
            <v>71636.59</v>
          </cell>
          <cell r="F22">
            <v>3157.2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12">
        <row r="23">
          <cell r="C23">
            <v>1696.34</v>
          </cell>
          <cell r="D23">
            <v>32000</v>
          </cell>
          <cell r="E23">
            <v>0</v>
          </cell>
          <cell r="G23">
            <v>32000</v>
          </cell>
          <cell r="H23">
            <v>0</v>
          </cell>
        </row>
      </sheetData>
      <sheetData sheetId="13"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</row>
      </sheetData>
      <sheetData sheetId="14">
        <row r="22">
          <cell r="C22">
            <v>53371.88</v>
          </cell>
          <cell r="D22">
            <v>96700</v>
          </cell>
          <cell r="E22">
            <v>24575.21</v>
          </cell>
          <cell r="F22">
            <v>109.65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12">
        <row r="23">
          <cell r="C23">
            <v>997.7</v>
          </cell>
          <cell r="D23">
            <v>36000</v>
          </cell>
          <cell r="E23">
            <v>0</v>
          </cell>
          <cell r="G23">
            <v>35985.12</v>
          </cell>
          <cell r="H23">
            <v>0</v>
          </cell>
        </row>
      </sheetData>
      <sheetData sheetId="13">
        <row r="23">
          <cell r="C23">
            <v>842.57</v>
          </cell>
          <cell r="D23">
            <v>6000</v>
          </cell>
          <cell r="E23">
            <v>0</v>
          </cell>
          <cell r="G23">
            <v>5830</v>
          </cell>
          <cell r="H23">
            <v>0</v>
          </cell>
        </row>
      </sheetData>
      <sheetData sheetId="14">
        <row r="22">
          <cell r="C22">
            <v>38913.46000000001</v>
          </cell>
          <cell r="D22">
            <v>96500</v>
          </cell>
          <cell r="E22">
            <v>65071.59</v>
          </cell>
          <cell r="F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12">
        <row r="23">
          <cell r="C23">
            <v>23029.559999999998</v>
          </cell>
          <cell r="D23">
            <v>66000</v>
          </cell>
          <cell r="E23">
            <v>-37.00000000000182</v>
          </cell>
          <cell r="G23">
            <v>86785.07999999999</v>
          </cell>
          <cell r="H23">
            <v>0</v>
          </cell>
        </row>
      </sheetData>
      <sheetData sheetId="13">
        <row r="23">
          <cell r="C23">
            <v>11267.88</v>
          </cell>
          <cell r="D23">
            <v>10000</v>
          </cell>
          <cell r="E23">
            <v>0</v>
          </cell>
          <cell r="G23">
            <v>6463.24</v>
          </cell>
          <cell r="H23">
            <v>0</v>
          </cell>
        </row>
      </sheetData>
      <sheetData sheetId="14">
        <row r="22">
          <cell r="C22">
            <v>48623.85</v>
          </cell>
          <cell r="D22">
            <v>99200</v>
          </cell>
          <cell r="E22">
            <v>101569.29</v>
          </cell>
          <cell r="F2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12">
        <row r="23">
          <cell r="C23">
            <v>9836.69</v>
          </cell>
          <cell r="D23">
            <v>54000</v>
          </cell>
          <cell r="E23">
            <v>0</v>
          </cell>
          <cell r="G23">
            <v>44929.39</v>
          </cell>
          <cell r="H23">
            <v>0</v>
          </cell>
        </row>
      </sheetData>
      <sheetData sheetId="13">
        <row r="23">
          <cell r="C23">
            <v>1086.3600000000001</v>
          </cell>
          <cell r="D23">
            <v>3000</v>
          </cell>
          <cell r="E23">
            <v>0</v>
          </cell>
          <cell r="G23">
            <v>2744.89</v>
          </cell>
          <cell r="H23">
            <v>0</v>
          </cell>
        </row>
      </sheetData>
      <sheetData sheetId="14">
        <row r="22">
          <cell r="C22">
            <v>0</v>
          </cell>
          <cell r="D22">
            <v>97300</v>
          </cell>
          <cell r="E22">
            <v>97300</v>
          </cell>
          <cell r="F2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12">
        <row r="23">
          <cell r="C23">
            <v>2286.89</v>
          </cell>
          <cell r="D23">
            <v>34000</v>
          </cell>
          <cell r="E23">
            <v>0</v>
          </cell>
          <cell r="G23">
            <v>27070.65</v>
          </cell>
          <cell r="H23">
            <v>0</v>
          </cell>
        </row>
      </sheetData>
      <sheetData sheetId="13"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</row>
      </sheetData>
      <sheetData sheetId="14">
        <row r="22">
          <cell r="C22">
            <v>7722.81</v>
          </cell>
          <cell r="D22">
            <v>93900</v>
          </cell>
          <cell r="E22">
            <v>94496.39</v>
          </cell>
          <cell r="F22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12">
        <row r="23">
          <cell r="C23">
            <v>1250.22</v>
          </cell>
          <cell r="D23">
            <v>39800</v>
          </cell>
          <cell r="E23">
            <v>0</v>
          </cell>
          <cell r="G23">
            <v>39936.31</v>
          </cell>
          <cell r="H23">
            <v>0</v>
          </cell>
        </row>
      </sheetData>
      <sheetData sheetId="13">
        <row r="23">
          <cell r="C23">
            <v>1250.22</v>
          </cell>
          <cell r="D23">
            <v>2900</v>
          </cell>
          <cell r="E23">
            <v>0</v>
          </cell>
          <cell r="G23">
            <v>3036.3</v>
          </cell>
          <cell r="H23">
            <v>0</v>
          </cell>
        </row>
      </sheetData>
      <sheetData sheetId="14">
        <row r="22">
          <cell r="C22">
            <v>0</v>
          </cell>
          <cell r="D22">
            <v>94700</v>
          </cell>
          <cell r="E22">
            <v>94700</v>
          </cell>
          <cell r="F2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12">
        <row r="23">
          <cell r="C23">
            <v>0</v>
          </cell>
          <cell r="D23">
            <v>28000</v>
          </cell>
          <cell r="E23">
            <v>0</v>
          </cell>
          <cell r="G23">
            <v>28000</v>
          </cell>
          <cell r="H23">
            <v>0</v>
          </cell>
        </row>
      </sheetData>
      <sheetData sheetId="13"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</row>
      </sheetData>
      <sheetData sheetId="14">
        <row r="22">
          <cell r="C22">
            <v>0</v>
          </cell>
          <cell r="D22">
            <v>78200</v>
          </cell>
          <cell r="E22">
            <v>67748.95</v>
          </cell>
          <cell r="F22">
            <v>10451.05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6-07"/>
      <sheetName val="A-1a"/>
    </sheetNames>
    <sheetDataSet>
      <sheetData sheetId="0">
        <row r="5">
          <cell r="G5">
            <v>1225600</v>
          </cell>
          <cell r="H5">
            <v>27600</v>
          </cell>
        </row>
        <row r="6">
          <cell r="G6">
            <v>2843300</v>
          </cell>
          <cell r="H6">
            <v>64000</v>
          </cell>
        </row>
        <row r="7">
          <cell r="G7">
            <v>1024100</v>
          </cell>
          <cell r="H7">
            <v>23000</v>
          </cell>
        </row>
        <row r="8">
          <cell r="G8">
            <v>2060000</v>
          </cell>
          <cell r="H8">
            <v>46300</v>
          </cell>
        </row>
        <row r="9">
          <cell r="G9">
            <v>1412500</v>
          </cell>
          <cell r="H9">
            <v>31800</v>
          </cell>
        </row>
        <row r="10">
          <cell r="G10">
            <v>2118500</v>
          </cell>
          <cell r="H10">
            <v>47700</v>
          </cell>
        </row>
        <row r="11">
          <cell r="G11">
            <v>1626700</v>
          </cell>
          <cell r="H11">
            <v>36600</v>
          </cell>
        </row>
        <row r="12">
          <cell r="G12">
            <v>1259900</v>
          </cell>
          <cell r="H12">
            <v>28300</v>
          </cell>
        </row>
        <row r="13">
          <cell r="G13">
            <v>1019500</v>
          </cell>
          <cell r="H13">
            <v>22900</v>
          </cell>
        </row>
        <row r="14">
          <cell r="G14">
            <v>1503000</v>
          </cell>
          <cell r="H14">
            <v>33800</v>
          </cell>
        </row>
        <row r="15">
          <cell r="G15">
            <v>1175300</v>
          </cell>
          <cell r="H15">
            <v>26400</v>
          </cell>
        </row>
        <row r="16">
          <cell r="G16">
            <v>2714700</v>
          </cell>
          <cell r="H16">
            <v>61100</v>
          </cell>
        </row>
        <row r="17">
          <cell r="G17">
            <v>2861300</v>
          </cell>
          <cell r="H17">
            <v>64400</v>
          </cell>
        </row>
        <row r="18">
          <cell r="G18">
            <v>1902900</v>
          </cell>
          <cell r="H18">
            <v>42800</v>
          </cell>
        </row>
        <row r="19">
          <cell r="G19">
            <v>1145400</v>
          </cell>
          <cell r="H19">
            <v>25800</v>
          </cell>
        </row>
        <row r="20">
          <cell r="G20">
            <v>1254600</v>
          </cell>
          <cell r="H20">
            <v>28200</v>
          </cell>
        </row>
        <row r="21">
          <cell r="G21">
            <v>3861700</v>
          </cell>
          <cell r="H21">
            <v>86900</v>
          </cell>
        </row>
        <row r="22">
          <cell r="G22">
            <v>3491900</v>
          </cell>
          <cell r="H22">
            <v>78500</v>
          </cell>
        </row>
        <row r="23">
          <cell r="G23">
            <v>1641500</v>
          </cell>
          <cell r="H23">
            <v>36900</v>
          </cell>
        </row>
        <row r="24">
          <cell r="G24">
            <v>3287400</v>
          </cell>
          <cell r="H24">
            <v>74000</v>
          </cell>
        </row>
        <row r="25">
          <cell r="G25">
            <v>1233700</v>
          </cell>
          <cell r="H25">
            <v>27800</v>
          </cell>
        </row>
        <row r="26">
          <cell r="G26">
            <v>1166600</v>
          </cell>
          <cell r="H26">
            <v>26200</v>
          </cell>
        </row>
        <row r="27">
          <cell r="G27">
            <v>1598300</v>
          </cell>
          <cell r="H27">
            <v>36000</v>
          </cell>
        </row>
        <row r="28">
          <cell r="G28">
            <v>1466700</v>
          </cell>
          <cell r="H28">
            <v>33000</v>
          </cell>
        </row>
        <row r="29">
          <cell r="G29">
            <v>1003800</v>
          </cell>
          <cell r="H29">
            <v>22600</v>
          </cell>
        </row>
        <row r="30">
          <cell r="G30">
            <v>1841300</v>
          </cell>
          <cell r="H30">
            <v>41400</v>
          </cell>
        </row>
        <row r="31">
          <cell r="G31">
            <v>1147500</v>
          </cell>
          <cell r="H31">
            <v>25800</v>
          </cell>
        </row>
        <row r="32">
          <cell r="G32">
            <v>652100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12">
        <row r="23">
          <cell r="C23">
            <v>31076.33</v>
          </cell>
          <cell r="D23">
            <v>190200</v>
          </cell>
          <cell r="E23">
            <v>0</v>
          </cell>
          <cell r="G23">
            <v>185279.17</v>
          </cell>
          <cell r="H23">
            <v>0</v>
          </cell>
        </row>
      </sheetData>
      <sheetData sheetId="13">
        <row r="23">
          <cell r="C23">
            <v>42289.659999999996</v>
          </cell>
          <cell r="D23">
            <v>14000</v>
          </cell>
          <cell r="E23">
            <v>0</v>
          </cell>
          <cell r="G23">
            <v>15752.009999999998</v>
          </cell>
          <cell r="H23">
            <v>0</v>
          </cell>
        </row>
      </sheetData>
      <sheetData sheetId="14">
        <row r="22">
          <cell r="C22">
            <v>12657.24</v>
          </cell>
          <cell r="D22">
            <v>182200</v>
          </cell>
          <cell r="E22">
            <v>162764.78</v>
          </cell>
          <cell r="F22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12">
        <row r="23">
          <cell r="C23">
            <v>0</v>
          </cell>
          <cell r="D23">
            <v>77000</v>
          </cell>
          <cell r="E23">
            <v>0</v>
          </cell>
          <cell r="G23">
            <v>77000</v>
          </cell>
          <cell r="H23">
            <v>0</v>
          </cell>
        </row>
      </sheetData>
      <sheetData sheetId="13">
        <row r="23">
          <cell r="C23">
            <v>0</v>
          </cell>
          <cell r="D23">
            <v>128560.91</v>
          </cell>
          <cell r="E23">
            <v>4000</v>
          </cell>
          <cell r="G23">
            <v>132560.91</v>
          </cell>
          <cell r="H23">
            <v>0</v>
          </cell>
        </row>
      </sheetData>
      <sheetData sheetId="14">
        <row r="22">
          <cell r="C22">
            <v>0</v>
          </cell>
          <cell r="D22">
            <v>98000</v>
          </cell>
          <cell r="E22">
            <v>98000</v>
          </cell>
          <cell r="F2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12">
        <row r="23">
          <cell r="C23">
            <v>281892.72</v>
          </cell>
          <cell r="D23">
            <v>165000</v>
          </cell>
          <cell r="E23">
            <v>0</v>
          </cell>
          <cell r="G23">
            <v>107164.12</v>
          </cell>
          <cell r="H23">
            <v>0</v>
          </cell>
        </row>
      </sheetData>
      <sheetData sheetId="13"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-1"/>
      <sheetName val="A-1a"/>
      <sheetName val="A-2"/>
      <sheetName val="A-2a"/>
      <sheetName val="B"/>
      <sheetName val="C-1"/>
      <sheetName val="C-2"/>
      <sheetName val="D-1"/>
      <sheetName val="D-2"/>
      <sheetName val="E-1"/>
      <sheetName val="E-2"/>
      <sheetName val="E-3"/>
      <sheetName val="E-4"/>
      <sheetName val="F-1"/>
      <sheetName val="F-2"/>
      <sheetName val="F-3"/>
      <sheetName val="G-1"/>
      <sheetName val="G-2"/>
      <sheetName val="H-1"/>
      <sheetName val="H-2"/>
      <sheetName val="I-1"/>
      <sheetName val="I-2"/>
      <sheetName val="I-3"/>
      <sheetName val="J"/>
      <sheetName val="K"/>
      <sheetName val="L-1"/>
      <sheetName val="L-2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-1"/>
      <sheetName val="Sheet1"/>
    </sheetNames>
    <sheetDataSet>
      <sheetData sheetId="1">
        <row r="5">
          <cell r="I5">
            <v>3800</v>
          </cell>
          <cell r="K5">
            <v>2400</v>
          </cell>
        </row>
        <row r="6">
          <cell r="I6">
            <v>5000</v>
          </cell>
          <cell r="K6">
            <v>2200</v>
          </cell>
        </row>
        <row r="11">
          <cell r="I11">
            <v>5300</v>
          </cell>
          <cell r="K11">
            <v>3500</v>
          </cell>
        </row>
        <row r="12">
          <cell r="I12">
            <v>3300</v>
          </cell>
          <cell r="K12">
            <v>2000</v>
          </cell>
        </row>
        <row r="17">
          <cell r="I17">
            <v>3500</v>
          </cell>
          <cell r="K17">
            <v>1400</v>
          </cell>
        </row>
        <row r="18">
          <cell r="I18">
            <v>4700</v>
          </cell>
          <cell r="K18">
            <v>800</v>
          </cell>
        </row>
        <row r="23">
          <cell r="I23">
            <v>6200</v>
          </cell>
          <cell r="K23">
            <v>3700</v>
          </cell>
        </row>
        <row r="24">
          <cell r="I24">
            <v>7500</v>
          </cell>
          <cell r="K24">
            <v>5100</v>
          </cell>
        </row>
        <row r="29">
          <cell r="I29">
            <v>26900</v>
          </cell>
          <cell r="K29">
            <v>13200</v>
          </cell>
        </row>
        <row r="30">
          <cell r="I30">
            <v>21000</v>
          </cell>
          <cell r="K30">
            <v>10200</v>
          </cell>
        </row>
        <row r="31">
          <cell r="I31">
            <v>15500</v>
          </cell>
          <cell r="K31">
            <v>10100</v>
          </cell>
        </row>
        <row r="36">
          <cell r="I36">
            <v>13000</v>
          </cell>
          <cell r="K36">
            <v>6700</v>
          </cell>
        </row>
        <row r="37">
          <cell r="I37">
            <v>8600</v>
          </cell>
          <cell r="K37">
            <v>2500</v>
          </cell>
        </row>
        <row r="38">
          <cell r="I38">
            <v>22100</v>
          </cell>
          <cell r="K38">
            <v>5400</v>
          </cell>
        </row>
        <row r="39">
          <cell r="I39">
            <v>3600</v>
          </cell>
          <cell r="K39">
            <v>900</v>
          </cell>
        </row>
        <row r="40">
          <cell r="I40">
            <v>7300</v>
          </cell>
          <cell r="K40">
            <v>2500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"/>
      <sheetName val="Sheet1"/>
    </sheetNames>
    <sheetDataSet>
      <sheetData sheetId="1">
        <row r="5">
          <cell r="I5">
            <v>1300</v>
          </cell>
          <cell r="K5">
            <v>1400</v>
          </cell>
        </row>
        <row r="7">
          <cell r="I7">
            <v>1500</v>
          </cell>
          <cell r="K7">
            <v>1400</v>
          </cell>
        </row>
        <row r="9">
          <cell r="I9">
            <v>900</v>
          </cell>
          <cell r="K9">
            <v>1300</v>
          </cell>
        </row>
        <row r="11">
          <cell r="I11">
            <v>1200</v>
          </cell>
          <cell r="K11">
            <v>1400</v>
          </cell>
        </row>
        <row r="13">
          <cell r="I13">
            <v>1200</v>
          </cell>
          <cell r="K13">
            <v>1400</v>
          </cell>
        </row>
        <row r="15">
          <cell r="I15">
            <v>1500</v>
          </cell>
          <cell r="K15">
            <v>1300</v>
          </cell>
        </row>
        <row r="17">
          <cell r="I17">
            <v>1800</v>
          </cell>
          <cell r="K17">
            <v>1500</v>
          </cell>
        </row>
        <row r="19">
          <cell r="I19">
            <v>1300</v>
          </cell>
          <cell r="K19">
            <v>1300</v>
          </cell>
        </row>
        <row r="21">
          <cell r="I21">
            <v>200</v>
          </cell>
          <cell r="K21">
            <v>100</v>
          </cell>
        </row>
        <row r="23">
          <cell r="I23">
            <v>1600</v>
          </cell>
          <cell r="K23">
            <v>2700</v>
          </cell>
        </row>
        <row r="25">
          <cell r="I25">
            <v>2100</v>
          </cell>
          <cell r="K25">
            <v>200</v>
          </cell>
        </row>
        <row r="26">
          <cell r="I26">
            <v>400</v>
          </cell>
          <cell r="K26">
            <v>300</v>
          </cell>
        </row>
        <row r="27">
          <cell r="I27">
            <v>1100</v>
          </cell>
          <cell r="K27">
            <v>200</v>
          </cell>
        </row>
        <row r="29">
          <cell r="I29">
            <v>1100</v>
          </cell>
          <cell r="K29">
            <v>1900</v>
          </cell>
        </row>
        <row r="31">
          <cell r="I31">
            <v>1700</v>
          </cell>
          <cell r="K31">
            <v>2200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0506"/>
      <sheetName val="%funding"/>
    </sheetNames>
    <sheetDataSet>
      <sheetData sheetId="2">
        <row r="58">
          <cell r="S58">
            <v>82300</v>
          </cell>
        </row>
        <row r="59">
          <cell r="S59">
            <v>144900</v>
          </cell>
        </row>
        <row r="60">
          <cell r="S60">
            <v>65000</v>
          </cell>
        </row>
        <row r="61">
          <cell r="S61">
            <v>105300</v>
          </cell>
        </row>
        <row r="62">
          <cell r="S62">
            <v>67100</v>
          </cell>
        </row>
        <row r="63">
          <cell r="S63">
            <v>123600</v>
          </cell>
        </row>
        <row r="64">
          <cell r="S64">
            <v>66200</v>
          </cell>
        </row>
        <row r="65">
          <cell r="S65">
            <v>84100</v>
          </cell>
        </row>
        <row r="66">
          <cell r="S66">
            <v>44500</v>
          </cell>
        </row>
        <row r="67">
          <cell r="S67">
            <v>77800</v>
          </cell>
        </row>
        <row r="68">
          <cell r="S68">
            <v>64500</v>
          </cell>
        </row>
        <row r="69">
          <cell r="S69">
            <v>150800</v>
          </cell>
        </row>
        <row r="70">
          <cell r="S70">
            <v>228100</v>
          </cell>
        </row>
        <row r="71">
          <cell r="S71">
            <v>115700</v>
          </cell>
        </row>
        <row r="72">
          <cell r="S72">
            <v>77800</v>
          </cell>
        </row>
        <row r="73">
          <cell r="S73">
            <v>67900</v>
          </cell>
        </row>
        <row r="74">
          <cell r="S74">
            <v>300600</v>
          </cell>
        </row>
        <row r="75">
          <cell r="S75">
            <v>192200</v>
          </cell>
        </row>
        <row r="76">
          <cell r="S76">
            <v>98000</v>
          </cell>
        </row>
        <row r="77">
          <cell r="S77">
            <v>203100</v>
          </cell>
        </row>
        <row r="78">
          <cell r="S78">
            <v>85300</v>
          </cell>
        </row>
        <row r="79">
          <cell r="S79">
            <v>92100</v>
          </cell>
        </row>
        <row r="80">
          <cell r="S80">
            <v>83000</v>
          </cell>
        </row>
        <row r="81">
          <cell r="S81">
            <v>97100</v>
          </cell>
        </row>
        <row r="82">
          <cell r="S82">
            <v>52400</v>
          </cell>
        </row>
        <row r="83">
          <cell r="S83">
            <v>101200</v>
          </cell>
        </row>
        <row r="84">
          <cell r="S84">
            <v>68200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-1"/>
      <sheetName val="G-2"/>
      <sheetName val="2&amp;4 yr calc"/>
      <sheetName val="ttc calc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7">
          <cell r="Q7">
            <v>165800</v>
          </cell>
        </row>
        <row r="8">
          <cell r="Q8">
            <v>279800</v>
          </cell>
        </row>
        <row r="9">
          <cell r="Q9">
            <v>92500</v>
          </cell>
        </row>
        <row r="10">
          <cell r="Q10">
            <v>26600</v>
          </cell>
        </row>
        <row r="11">
          <cell r="Q11">
            <v>462900</v>
          </cell>
        </row>
        <row r="12">
          <cell r="Q12">
            <v>234700</v>
          </cell>
        </row>
        <row r="13">
          <cell r="Q13">
            <v>200200</v>
          </cell>
        </row>
        <row r="14">
          <cell r="Q14">
            <v>568400</v>
          </cell>
        </row>
        <row r="19">
          <cell r="Q19">
            <v>91600</v>
          </cell>
        </row>
        <row r="20">
          <cell r="Q20">
            <v>35900</v>
          </cell>
        </row>
        <row r="21">
          <cell r="Q21">
            <v>48800</v>
          </cell>
        </row>
        <row r="22">
          <cell r="Q22">
            <v>27800</v>
          </cell>
        </row>
        <row r="23">
          <cell r="Q23">
            <v>47200</v>
          </cell>
        </row>
        <row r="24">
          <cell r="Q24">
            <v>38600</v>
          </cell>
        </row>
        <row r="25">
          <cell r="Q25">
            <v>65200</v>
          </cell>
        </row>
        <row r="26">
          <cell r="Q26">
            <v>47300</v>
          </cell>
        </row>
        <row r="27">
          <cell r="Q27">
            <v>84800</v>
          </cell>
        </row>
        <row r="28">
          <cell r="Q28">
            <v>65400</v>
          </cell>
        </row>
        <row r="29">
          <cell r="Q29">
            <v>147200</v>
          </cell>
        </row>
        <row r="30">
          <cell r="Q30">
            <v>70200</v>
          </cell>
        </row>
        <row r="31">
          <cell r="Q31">
            <v>66300</v>
          </cell>
        </row>
        <row r="35">
          <cell r="Q35">
            <v>142900</v>
          </cell>
        </row>
      </sheetData>
      <sheetData sheetId="3">
        <row r="7">
          <cell r="N7">
            <v>3500</v>
          </cell>
        </row>
        <row r="8">
          <cell r="N8">
            <v>8600</v>
          </cell>
        </row>
        <row r="9">
          <cell r="N9">
            <v>2700</v>
          </cell>
        </row>
        <row r="10">
          <cell r="N10">
            <v>5700</v>
          </cell>
        </row>
        <row r="11">
          <cell r="N11">
            <v>3800</v>
          </cell>
        </row>
        <row r="12">
          <cell r="N12">
            <v>6500</v>
          </cell>
        </row>
        <row r="13">
          <cell r="N13">
            <v>4800</v>
          </cell>
        </row>
        <row r="14">
          <cell r="N14">
            <v>3600</v>
          </cell>
        </row>
        <row r="15">
          <cell r="N15">
            <v>2900</v>
          </cell>
        </row>
        <row r="16">
          <cell r="N16">
            <v>4800</v>
          </cell>
        </row>
        <row r="17">
          <cell r="N17">
            <v>3200</v>
          </cell>
        </row>
        <row r="18">
          <cell r="N18">
            <v>7700</v>
          </cell>
        </row>
        <row r="19">
          <cell r="N19">
            <v>8500</v>
          </cell>
        </row>
        <row r="20">
          <cell r="N20">
            <v>5400</v>
          </cell>
        </row>
        <row r="21">
          <cell r="N21">
            <v>3200</v>
          </cell>
        </row>
        <row r="22">
          <cell r="N22">
            <v>3600</v>
          </cell>
        </row>
        <row r="23">
          <cell r="N23">
            <v>11500</v>
          </cell>
        </row>
        <row r="24">
          <cell r="N24">
            <v>10100</v>
          </cell>
        </row>
        <row r="25">
          <cell r="N25">
            <v>5700</v>
          </cell>
        </row>
        <row r="26">
          <cell r="N26">
            <v>10100</v>
          </cell>
        </row>
        <row r="27">
          <cell r="N27">
            <v>3400</v>
          </cell>
        </row>
        <row r="28">
          <cell r="N28">
            <v>3300</v>
          </cell>
        </row>
        <row r="29">
          <cell r="N29">
            <v>4700</v>
          </cell>
        </row>
        <row r="30">
          <cell r="N30">
            <v>3800</v>
          </cell>
        </row>
        <row r="31">
          <cell r="N31">
            <v>2700</v>
          </cell>
        </row>
        <row r="32">
          <cell r="N32">
            <v>6000</v>
          </cell>
        </row>
        <row r="33">
          <cell r="N33">
            <v>3100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006 revised"/>
    </sheetNames>
    <sheetDataSet>
      <sheetData sheetId="0">
        <row r="12">
          <cell r="O12">
            <v>4199700</v>
          </cell>
        </row>
        <row r="15">
          <cell r="O15">
            <v>4489100</v>
          </cell>
        </row>
        <row r="19">
          <cell r="O19">
            <v>6439300</v>
          </cell>
        </row>
        <row r="22">
          <cell r="O22">
            <v>4199700</v>
          </cell>
        </row>
        <row r="25">
          <cell r="O25">
            <v>4199700</v>
          </cell>
        </row>
        <row r="28">
          <cell r="O28">
            <v>6481300</v>
          </cell>
        </row>
        <row r="31">
          <cell r="O31">
            <v>607800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6">
        <row r="14">
          <cell r="A14" t="str">
            <v>Dyslexia Center</v>
          </cell>
          <cell r="B14">
            <v>54135.29</v>
          </cell>
          <cell r="C14">
            <v>218700</v>
          </cell>
          <cell r="E14">
            <v>214166.43</v>
          </cell>
        </row>
        <row r="15">
          <cell r="A15" t="str">
            <v>Small Business Development Center</v>
          </cell>
          <cell r="B15">
            <v>889222.79</v>
          </cell>
          <cell r="C15">
            <v>270800</v>
          </cell>
          <cell r="E15">
            <v>596778.46</v>
          </cell>
        </row>
      </sheetData>
      <sheetData sheetId="12">
        <row r="23">
          <cell r="C23">
            <v>88567.23000000001</v>
          </cell>
          <cell r="D23">
            <v>476000</v>
          </cell>
          <cell r="E23">
            <v>0</v>
          </cell>
          <cell r="G23">
            <v>481787.41000000003</v>
          </cell>
          <cell r="H23">
            <v>0</v>
          </cell>
        </row>
      </sheetData>
      <sheetData sheetId="13">
        <row r="23">
          <cell r="C23">
            <v>31003.6</v>
          </cell>
          <cell r="D23">
            <v>41000</v>
          </cell>
          <cell r="E23">
            <v>0</v>
          </cell>
          <cell r="G23">
            <v>46942.399999999994</v>
          </cell>
          <cell r="H23">
            <v>0</v>
          </cell>
        </row>
      </sheetData>
      <sheetData sheetId="14">
        <row r="22">
          <cell r="C22">
            <v>25459.83</v>
          </cell>
          <cell r="D22">
            <v>373400</v>
          </cell>
          <cell r="E22">
            <v>369940.95999999996</v>
          </cell>
          <cell r="F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1 (2)"/>
      <sheetName val="Schedule 12a"/>
      <sheetName val="Schedule 13"/>
      <sheetName val="Schedule 14"/>
      <sheetName val="Schedule 15"/>
      <sheetName val="Schedule 16"/>
      <sheetName val="Schedule 1a"/>
      <sheetName val="Schedule 12b"/>
    </sheetNames>
    <sheetDataSet>
      <sheetData sheetId="5">
        <row r="14">
          <cell r="A14" t="str">
            <v>Intra-Campus Transportation</v>
          </cell>
          <cell r="C14">
            <v>75500</v>
          </cell>
          <cell r="E14">
            <v>75500</v>
          </cell>
        </row>
        <row r="15">
          <cell r="A15" t="str">
            <v>Cooperative Agricultural Extension Service</v>
          </cell>
          <cell r="B15">
            <v>100950.34</v>
          </cell>
          <cell r="C15">
            <v>50000</v>
          </cell>
          <cell r="E15">
            <v>28007.73</v>
          </cell>
        </row>
        <row r="16">
          <cell r="A16" t="str">
            <v>Academically-Talented Student Scholarships</v>
          </cell>
          <cell r="C16">
            <v>832000</v>
          </cell>
          <cell r="E16">
            <v>832000</v>
          </cell>
        </row>
        <row r="17">
          <cell r="A17" t="str">
            <v>Upward Bound</v>
          </cell>
          <cell r="B17">
            <v>1803.25</v>
          </cell>
          <cell r="C17">
            <v>31800</v>
          </cell>
          <cell r="E17">
            <v>31680.29</v>
          </cell>
        </row>
        <row r="18">
          <cell r="A18" t="str">
            <v>Center for Aging</v>
          </cell>
          <cell r="B18">
            <v>34627.44</v>
          </cell>
          <cell r="C18">
            <v>37000</v>
          </cell>
          <cell r="E18">
            <v>53317.19</v>
          </cell>
        </row>
      </sheetData>
      <sheetData sheetId="12">
        <row r="23">
          <cell r="C23">
            <v>0</v>
          </cell>
          <cell r="D23">
            <v>1728000</v>
          </cell>
          <cell r="E23">
            <v>0</v>
          </cell>
          <cell r="G23">
            <v>1728000</v>
          </cell>
          <cell r="H23">
            <v>0</v>
          </cell>
        </row>
      </sheetData>
      <sheetData sheetId="13">
        <row r="22">
          <cell r="C22">
            <v>208485.13999999998</v>
          </cell>
          <cell r="D22">
            <v>727600</v>
          </cell>
          <cell r="E22">
            <v>830854.73</v>
          </cell>
          <cell r="F22">
            <v>8042.23</v>
          </cell>
        </row>
      </sheetData>
      <sheetData sheetId="18"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6">
        <row r="14">
          <cell r="A14" t="str">
            <v>Craft Center Instruction</v>
          </cell>
        </row>
        <row r="26">
          <cell r="B26">
            <v>0</v>
          </cell>
          <cell r="C26">
            <v>700900</v>
          </cell>
          <cell r="E26">
            <v>700900</v>
          </cell>
        </row>
      </sheetData>
      <sheetData sheetId="12">
        <row r="23">
          <cell r="C23">
            <v>776</v>
          </cell>
          <cell r="D23">
            <v>193000</v>
          </cell>
          <cell r="E23">
            <v>0</v>
          </cell>
          <cell r="G23">
            <v>193101</v>
          </cell>
          <cell r="H23">
            <v>0</v>
          </cell>
        </row>
      </sheetData>
      <sheetData sheetId="13"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</row>
      </sheetData>
      <sheetData sheetId="14">
        <row r="22">
          <cell r="C22">
            <v>87667</v>
          </cell>
          <cell r="D22">
            <v>3598900</v>
          </cell>
          <cell r="E22">
            <v>3606224</v>
          </cell>
          <cell r="F22">
            <v>9325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6">
        <row r="14">
          <cell r="A14" t="str">
            <v>University Center</v>
          </cell>
          <cell r="B14">
            <v>0</v>
          </cell>
          <cell r="C14">
            <v>72700</v>
          </cell>
          <cell r="E14">
            <v>72700</v>
          </cell>
        </row>
      </sheetData>
      <sheetData sheetId="12">
        <row r="23">
          <cell r="C23">
            <v>0</v>
          </cell>
          <cell r="D23">
            <v>43000</v>
          </cell>
          <cell r="E23">
            <v>0</v>
          </cell>
          <cell r="G23">
            <v>43000</v>
          </cell>
          <cell r="H23">
            <v>0</v>
          </cell>
        </row>
      </sheetData>
      <sheetData sheetId="13">
        <row r="23">
          <cell r="C23">
            <v>0</v>
          </cell>
          <cell r="D23">
            <v>15000</v>
          </cell>
          <cell r="E23">
            <v>0</v>
          </cell>
          <cell r="G23">
            <v>15000</v>
          </cell>
          <cell r="H23">
            <v>0</v>
          </cell>
        </row>
      </sheetData>
      <sheetData sheetId="14">
        <row r="22">
          <cell r="C22">
            <v>80071.59</v>
          </cell>
          <cell r="D22">
            <v>96900</v>
          </cell>
          <cell r="E22">
            <v>87072.23</v>
          </cell>
          <cell r="F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6">
        <row r="14">
          <cell r="A14" t="str">
            <v>Oak Ridge Branch Campus</v>
          </cell>
          <cell r="C14">
            <v>150000</v>
          </cell>
          <cell r="E14">
            <v>150000</v>
          </cell>
        </row>
      </sheetData>
      <sheetData sheetId="12">
        <row r="23">
          <cell r="C23">
            <v>0</v>
          </cell>
          <cell r="D23">
            <v>28000</v>
          </cell>
          <cell r="E23">
            <v>0</v>
          </cell>
          <cell r="G23">
            <v>14312.5</v>
          </cell>
          <cell r="H23">
            <v>0</v>
          </cell>
        </row>
      </sheetData>
      <sheetData sheetId="13"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</row>
      </sheetData>
      <sheetData sheetId="14">
        <row r="22">
          <cell r="C22">
            <v>0</v>
          </cell>
          <cell r="D22">
            <v>95500</v>
          </cell>
          <cell r="E22">
            <v>93418.2</v>
          </cell>
          <cell r="F2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</sheetNames>
    <sheetDataSet>
      <sheetData sheetId="12">
        <row r="23">
          <cell r="D23">
            <v>42000</v>
          </cell>
          <cell r="E23">
            <v>0</v>
          </cell>
          <cell r="G23">
            <v>42000</v>
          </cell>
          <cell r="H23">
            <v>0</v>
          </cell>
        </row>
      </sheetData>
      <sheetData sheetId="13"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</row>
      </sheetData>
      <sheetData sheetId="14">
        <row r="22">
          <cell r="C22">
            <v>0</v>
          </cell>
          <cell r="D22">
            <v>96700</v>
          </cell>
          <cell r="E22">
            <v>96700</v>
          </cell>
          <cell r="F2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Schedule 1a"/>
      <sheetName val="Schedule 2"/>
      <sheetName val="Schedule 3"/>
      <sheetName val="Schedule 4"/>
      <sheetName val="Schedule 5"/>
      <sheetName val="Schedule 6"/>
      <sheetName val="Schedule 7"/>
      <sheetName val="Schedule 8"/>
      <sheetName val="Schedule 9"/>
      <sheetName val="Schedule 10"/>
      <sheetName val="Schedule 11"/>
      <sheetName val="Schedule 12a"/>
      <sheetName val="Schedule 12b"/>
      <sheetName val="Schedule 13"/>
      <sheetName val="Schedule 14"/>
      <sheetName val="Schedule 15"/>
      <sheetName val="Schedule 16"/>
      <sheetName val="#REF"/>
    </sheetNames>
    <sheetDataSet>
      <sheetData sheetId="12">
        <row r="23">
          <cell r="C23">
            <v>65509.22</v>
          </cell>
          <cell r="D23">
            <v>140000</v>
          </cell>
          <cell r="E23">
            <v>0</v>
          </cell>
          <cell r="G23">
            <v>192883.46999999997</v>
          </cell>
          <cell r="H23">
            <v>657.4</v>
          </cell>
        </row>
      </sheetData>
      <sheetData sheetId="13">
        <row r="23">
          <cell r="C23">
            <v>7177.99</v>
          </cell>
          <cell r="D23">
            <v>24000</v>
          </cell>
          <cell r="E23">
            <v>0</v>
          </cell>
          <cell r="G23">
            <v>28536.71</v>
          </cell>
          <cell r="H23">
            <v>657.39</v>
          </cell>
        </row>
      </sheetData>
      <sheetData sheetId="14">
        <row r="22">
          <cell r="C22">
            <v>129825.3</v>
          </cell>
          <cell r="D22">
            <v>752700</v>
          </cell>
          <cell r="E22">
            <v>712094.35</v>
          </cell>
          <cell r="F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47"/>
  <sheetViews>
    <sheetView tabSelected="1" workbookViewId="0" topLeftCell="A1">
      <pane xSplit="59" ySplit="9" topLeftCell="BH10" activePane="bottomRight" state="frozen"/>
      <selection pane="topLeft" activeCell="A1" sqref="A1"/>
      <selection pane="topRight" activeCell="BH1" sqref="BH1"/>
      <selection pane="bottomLeft" activeCell="A10" sqref="A10"/>
      <selection pane="bottomRight" activeCell="EM45" sqref="EM45"/>
    </sheetView>
  </sheetViews>
  <sheetFormatPr defaultColWidth="9.140625" defaultRowHeight="12.75"/>
  <cols>
    <col min="1" max="1" width="16.7109375" style="0" customWidth="1"/>
    <col min="2" max="2" width="3.7109375" style="0" hidden="1" customWidth="1"/>
    <col min="3" max="3" width="13.421875" style="0" hidden="1" customWidth="1"/>
    <col min="4" max="4" width="3.7109375" style="0" hidden="1" customWidth="1"/>
    <col min="5" max="5" width="12.28125" style="0" hidden="1" customWidth="1"/>
    <col min="6" max="6" width="3.7109375" style="0" hidden="1" customWidth="1"/>
    <col min="7" max="7" width="11.7109375" style="0" hidden="1" customWidth="1"/>
    <col min="8" max="8" width="3.7109375" style="0" hidden="1" customWidth="1"/>
    <col min="9" max="9" width="13.28125" style="0" hidden="1" customWidth="1"/>
    <col min="10" max="10" width="3.7109375" style="0" hidden="1" customWidth="1"/>
    <col min="11" max="11" width="11.140625" style="0" hidden="1" customWidth="1"/>
    <col min="12" max="12" width="3.7109375" style="0" hidden="1" customWidth="1"/>
    <col min="13" max="13" width="11.7109375" style="0" hidden="1" customWidth="1"/>
    <col min="14" max="14" width="3.7109375" style="0" hidden="1" customWidth="1"/>
    <col min="15" max="15" width="13.7109375" style="0" hidden="1" customWidth="1"/>
    <col min="16" max="16" width="3.7109375" style="0" hidden="1" customWidth="1"/>
    <col min="17" max="17" width="13.7109375" style="0" hidden="1" customWidth="1"/>
    <col min="18" max="18" width="3.7109375" style="0" hidden="1" customWidth="1"/>
    <col min="19" max="19" width="13.7109375" style="0" hidden="1" customWidth="1"/>
    <col min="20" max="20" width="3.7109375" style="0" hidden="1" customWidth="1"/>
    <col min="21" max="21" width="13.7109375" style="0" hidden="1" customWidth="1"/>
    <col min="22" max="22" width="3.7109375" style="0" hidden="1" customWidth="1"/>
    <col min="23" max="23" width="13.7109375" style="0" hidden="1" customWidth="1"/>
    <col min="24" max="24" width="3.7109375" style="0" hidden="1" customWidth="1"/>
    <col min="25" max="25" width="13.7109375" style="0" hidden="1" customWidth="1"/>
    <col min="26" max="26" width="3.7109375" style="0" hidden="1" customWidth="1"/>
    <col min="27" max="27" width="13.7109375" style="0" hidden="1" customWidth="1"/>
    <col min="28" max="28" width="3.7109375" style="0" hidden="1" customWidth="1"/>
    <col min="29" max="29" width="13.7109375" style="0" hidden="1" customWidth="1"/>
    <col min="30" max="30" width="3.7109375" style="0" hidden="1" customWidth="1"/>
    <col min="31" max="31" width="13.7109375" style="0" hidden="1" customWidth="1"/>
    <col min="32" max="32" width="3.7109375" style="0" hidden="1" customWidth="1"/>
    <col min="33" max="33" width="13.7109375" style="0" hidden="1" customWidth="1"/>
    <col min="34" max="34" width="3.7109375" style="0" hidden="1" customWidth="1"/>
    <col min="35" max="35" width="13.7109375" style="0" hidden="1" customWidth="1"/>
    <col min="36" max="36" width="3.7109375" style="0" hidden="1" customWidth="1"/>
    <col min="37" max="37" width="13.7109375" style="0" hidden="1" customWidth="1"/>
    <col min="38" max="38" width="3.7109375" style="0" hidden="1" customWidth="1"/>
    <col min="39" max="39" width="17.7109375" style="0" hidden="1" customWidth="1"/>
    <col min="40" max="40" width="3.7109375" style="0" hidden="1" customWidth="1"/>
    <col min="41" max="41" width="14.7109375" style="0" hidden="1" customWidth="1"/>
    <col min="42" max="42" width="3.7109375" style="0" hidden="1" customWidth="1"/>
    <col min="43" max="43" width="15.421875" style="0" hidden="1" customWidth="1"/>
    <col min="44" max="44" width="3.7109375" style="0" hidden="1" customWidth="1"/>
    <col min="45" max="45" width="12.7109375" style="0" hidden="1" customWidth="1"/>
    <col min="46" max="46" width="3.7109375" style="0" hidden="1" customWidth="1"/>
    <col min="47" max="47" width="13.7109375" style="0" hidden="1" customWidth="1"/>
    <col min="48" max="48" width="3.7109375" style="0" hidden="1" customWidth="1"/>
    <col min="49" max="49" width="14.8515625" style="0" hidden="1" customWidth="1"/>
    <col min="50" max="50" width="3.7109375" style="0" hidden="1" customWidth="1"/>
    <col min="51" max="51" width="14.8515625" style="0" hidden="1" customWidth="1"/>
    <col min="52" max="52" width="3.7109375" style="0" hidden="1" customWidth="1"/>
    <col min="53" max="53" width="14.8515625" style="0" hidden="1" customWidth="1"/>
    <col min="54" max="54" width="3.7109375" style="0" hidden="1" customWidth="1"/>
    <col min="55" max="55" width="14.8515625" style="0" hidden="1" customWidth="1"/>
    <col min="56" max="56" width="3.7109375" style="0" hidden="1" customWidth="1"/>
    <col min="57" max="57" width="14.8515625" style="0" hidden="1" customWidth="1"/>
    <col min="58" max="58" width="3.7109375" style="0" hidden="1" customWidth="1"/>
    <col min="59" max="59" width="14.8515625" style="0" hidden="1" customWidth="1"/>
    <col min="60" max="60" width="3.7109375" style="0" customWidth="1"/>
    <col min="61" max="61" width="14.7109375" style="0" hidden="1" customWidth="1"/>
    <col min="62" max="62" width="3.7109375" style="0" hidden="1" customWidth="1"/>
    <col min="63" max="63" width="14.7109375" style="0" hidden="1" customWidth="1"/>
    <col min="64" max="64" width="3.7109375" style="0" hidden="1" customWidth="1"/>
    <col min="65" max="65" width="14.7109375" style="0" hidden="1" customWidth="1"/>
    <col min="66" max="66" width="3.7109375" style="0" hidden="1" customWidth="1"/>
    <col min="67" max="67" width="14.7109375" style="0" hidden="1" customWidth="1"/>
    <col min="68" max="68" width="3.7109375" style="0" hidden="1" customWidth="1"/>
    <col min="69" max="69" width="11.28125" style="0" hidden="1" customWidth="1"/>
    <col min="70" max="70" width="3.7109375" style="0" hidden="1" customWidth="1"/>
    <col min="71" max="71" width="11.28125" style="0" hidden="1" customWidth="1"/>
    <col min="72" max="72" width="3.7109375" style="0" hidden="1" customWidth="1"/>
    <col min="73" max="73" width="12.8515625" style="0" hidden="1" customWidth="1"/>
    <col min="74" max="74" width="3.7109375" style="0" hidden="1" customWidth="1"/>
    <col min="75" max="75" width="12.140625" style="0" hidden="1" customWidth="1"/>
    <col min="76" max="76" width="3.7109375" style="0" hidden="1" customWidth="1"/>
    <col min="77" max="77" width="12.140625" style="0" hidden="1" customWidth="1"/>
    <col min="78" max="78" width="3.7109375" style="0" hidden="1" customWidth="1"/>
    <col min="79" max="79" width="12.140625" style="0" hidden="1" customWidth="1"/>
    <col min="80" max="80" width="3.7109375" style="0" hidden="1" customWidth="1"/>
    <col min="81" max="81" width="12.140625" style="0" hidden="1" customWidth="1"/>
    <col min="82" max="82" width="3.7109375" style="0" hidden="1" customWidth="1"/>
    <col min="83" max="83" width="12.140625" style="0" hidden="1" customWidth="1"/>
    <col min="84" max="84" width="3.7109375" style="0" hidden="1" customWidth="1"/>
    <col min="85" max="85" width="14.7109375" style="0" hidden="1" customWidth="1"/>
    <col min="86" max="86" width="3.7109375" style="0" hidden="1" customWidth="1"/>
    <col min="87" max="87" width="14.8515625" style="0" hidden="1" customWidth="1"/>
    <col min="88" max="88" width="3.7109375" style="0" hidden="1" customWidth="1"/>
    <col min="89" max="89" width="17.7109375" style="0" hidden="1" customWidth="1"/>
    <col min="90" max="90" width="3.7109375" style="0" hidden="1" customWidth="1"/>
    <col min="91" max="91" width="14.8515625" style="0" hidden="1" customWidth="1"/>
    <col min="92" max="92" width="3.7109375" style="0" hidden="1" customWidth="1"/>
    <col min="93" max="93" width="14.8515625" style="0" hidden="1" customWidth="1"/>
    <col min="94" max="94" width="3.7109375" style="0" hidden="1" customWidth="1"/>
    <col min="95" max="95" width="14.8515625" style="0" hidden="1" customWidth="1"/>
    <col min="96" max="96" width="3.7109375" style="0" hidden="1" customWidth="1"/>
    <col min="97" max="97" width="14.8515625" style="0" hidden="1" customWidth="1"/>
    <col min="98" max="98" width="3.7109375" style="0" hidden="1" customWidth="1"/>
    <col min="99" max="99" width="14.8515625" style="0" hidden="1" customWidth="1"/>
    <col min="100" max="100" width="3.7109375" style="0" hidden="1" customWidth="1"/>
    <col min="101" max="101" width="16.7109375" style="0" hidden="1" customWidth="1"/>
    <col min="102" max="102" width="3.7109375" style="0" hidden="1" customWidth="1"/>
    <col min="103" max="103" width="16.7109375" style="0" hidden="1" customWidth="1"/>
    <col min="104" max="104" width="3.7109375" style="0" hidden="1" customWidth="1"/>
    <col min="105" max="105" width="14.8515625" style="0" hidden="1" customWidth="1"/>
    <col min="106" max="106" width="3.7109375" style="0" hidden="1" customWidth="1"/>
    <col min="107" max="107" width="15.00390625" style="0" hidden="1" customWidth="1"/>
    <col min="108" max="108" width="3.7109375" style="0" hidden="1" customWidth="1"/>
    <col min="109" max="109" width="16.57421875" style="0" hidden="1" customWidth="1"/>
    <col min="110" max="110" width="3.7109375" style="0" hidden="1" customWidth="1"/>
    <col min="111" max="111" width="15.00390625" style="0" hidden="1" customWidth="1"/>
    <col min="112" max="112" width="2.7109375" style="0" hidden="1" customWidth="1"/>
    <col min="113" max="113" width="15.00390625" style="0" hidden="1" customWidth="1"/>
    <col min="114" max="114" width="3.7109375" style="0" hidden="1" customWidth="1"/>
    <col min="115" max="115" width="17.7109375" style="74" hidden="1" customWidth="1"/>
    <col min="116" max="116" width="3.7109375" style="0" hidden="1" customWidth="1"/>
    <col min="117" max="117" width="14.140625" style="0" hidden="1" customWidth="1"/>
    <col min="118" max="118" width="3.7109375" style="0" hidden="1" customWidth="1"/>
    <col min="119" max="119" width="14.140625" style="0" customWidth="1"/>
    <col min="120" max="120" width="3.7109375" style="0" customWidth="1"/>
    <col min="121" max="121" width="13.140625" style="0" customWidth="1"/>
    <col min="122" max="122" width="3.7109375" style="0" customWidth="1"/>
    <col min="123" max="123" width="13.140625" style="0" customWidth="1"/>
    <col min="124" max="124" width="3.7109375" style="0" customWidth="1"/>
    <col min="125" max="125" width="13.140625" style="0" customWidth="1"/>
    <col min="126" max="126" width="3.7109375" style="0" customWidth="1"/>
    <col min="127" max="127" width="14.28125" style="0" customWidth="1"/>
    <col min="128" max="128" width="3.7109375" style="0" customWidth="1"/>
    <col min="129" max="129" width="13.140625" style="0" customWidth="1"/>
    <col min="130" max="130" width="4.8515625" style="0" bestFit="1" customWidth="1"/>
    <col min="131" max="131" width="13.140625" style="0" customWidth="1"/>
    <col min="132" max="132" width="3.7109375" style="0" customWidth="1"/>
    <col min="133" max="133" width="13.140625" style="0" customWidth="1"/>
    <col min="134" max="134" width="3.7109375" style="0" customWidth="1"/>
    <col min="135" max="135" width="13.140625" style="0" customWidth="1"/>
    <col min="136" max="136" width="3.7109375" style="0" customWidth="1"/>
    <col min="137" max="137" width="13.140625" style="0" customWidth="1"/>
    <col min="138" max="138" width="3.7109375" style="0" customWidth="1"/>
    <col min="139" max="139" width="13.140625" style="0" customWidth="1"/>
    <col min="140" max="140" width="3.7109375" style="0" customWidth="1"/>
    <col min="141" max="141" width="13.140625" style="0" customWidth="1"/>
    <col min="142" max="142" width="3.7109375" style="0" customWidth="1"/>
    <col min="143" max="143" width="15.00390625" style="0" bestFit="1" customWidth="1"/>
    <col min="144" max="144" width="3.7109375" style="0" customWidth="1"/>
    <col min="145" max="145" width="12.140625" style="0" bestFit="1" customWidth="1"/>
    <col min="146" max="146" width="3.7109375" style="0" customWidth="1"/>
    <col min="147" max="147" width="15.421875" style="0" bestFit="1" customWidth="1"/>
    <col min="148" max="148" width="3.7109375" style="0" customWidth="1"/>
    <col min="149" max="149" width="15.00390625" style="0" bestFit="1" customWidth="1"/>
  </cols>
  <sheetData>
    <row r="1" spans="1:149" ht="15.7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4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3"/>
    </row>
    <row r="2" spans="1:149" ht="15.75">
      <c r="A2" s="5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8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7"/>
    </row>
    <row r="3" spans="1:149" ht="16.5" thickBot="1">
      <c r="A3" s="9" t="s">
        <v>2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2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2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1"/>
    </row>
    <row r="4" spans="1:149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5"/>
      <c r="DH4" s="14"/>
      <c r="DI4" s="14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4"/>
      <c r="EQ4" s="14"/>
      <c r="ER4" s="14"/>
      <c r="ES4" s="17"/>
    </row>
    <row r="5" spans="1:149" ht="12.7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 t="s">
        <v>3</v>
      </c>
      <c r="AT5" s="19"/>
      <c r="AU5" s="19"/>
      <c r="AV5" s="19"/>
      <c r="AW5" s="21"/>
      <c r="AX5" s="19"/>
      <c r="AY5" s="22" t="s">
        <v>4</v>
      </c>
      <c r="AZ5" s="21"/>
      <c r="BA5" s="21"/>
      <c r="BB5" s="21"/>
      <c r="BC5" s="21"/>
      <c r="BD5" s="21"/>
      <c r="BE5" s="21"/>
      <c r="BF5" s="21"/>
      <c r="BG5" s="21"/>
      <c r="BH5" s="19"/>
      <c r="BI5" s="21"/>
      <c r="BJ5" s="21"/>
      <c r="BK5" s="21"/>
      <c r="BL5" s="21"/>
      <c r="BM5" s="21"/>
      <c r="BN5" s="21"/>
      <c r="BO5" s="21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23"/>
      <c r="DH5" s="19"/>
      <c r="DI5" s="19"/>
      <c r="DJ5" s="19"/>
      <c r="DK5" s="24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25"/>
    </row>
    <row r="6" spans="1:149" ht="12.75">
      <c r="A6" s="18"/>
      <c r="B6" s="19"/>
      <c r="C6" s="26"/>
      <c r="D6" s="26"/>
      <c r="E6" s="26"/>
      <c r="F6" s="26"/>
      <c r="G6" s="26"/>
      <c r="H6" s="26"/>
      <c r="I6" s="26"/>
      <c r="J6" s="26"/>
      <c r="K6" s="26" t="s">
        <v>5</v>
      </c>
      <c r="L6" s="26"/>
      <c r="M6" s="26"/>
      <c r="N6" s="26"/>
      <c r="O6" s="26" t="s">
        <v>6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 t="s">
        <v>6</v>
      </c>
      <c r="AP6" s="26"/>
      <c r="AQ6" s="26"/>
      <c r="AR6" s="26"/>
      <c r="AS6" s="20" t="s">
        <v>7</v>
      </c>
      <c r="AT6" s="26"/>
      <c r="AU6" s="26"/>
      <c r="AV6" s="26"/>
      <c r="AW6" s="26" t="s">
        <v>8</v>
      </c>
      <c r="AX6" s="26"/>
      <c r="AY6" s="26" t="s">
        <v>9</v>
      </c>
      <c r="AZ6" s="26"/>
      <c r="BA6" s="27">
        <v>37987</v>
      </c>
      <c r="BB6" s="27"/>
      <c r="BC6" s="19"/>
      <c r="BD6" s="19"/>
      <c r="BE6" s="19"/>
      <c r="BF6" s="19"/>
      <c r="BG6" s="20" t="s">
        <v>10</v>
      </c>
      <c r="BH6" s="26"/>
      <c r="BI6" s="26" t="s">
        <v>6</v>
      </c>
      <c r="BJ6" s="26"/>
      <c r="BK6" s="26" t="s">
        <v>11</v>
      </c>
      <c r="BL6" s="26"/>
      <c r="BM6" s="26" t="s">
        <v>12</v>
      </c>
      <c r="BN6" s="26"/>
      <c r="BO6" s="26" t="s">
        <v>13</v>
      </c>
      <c r="BP6" s="26"/>
      <c r="BQ6" s="26" t="s">
        <v>14</v>
      </c>
      <c r="BR6" s="26"/>
      <c r="BS6" s="28" t="s">
        <v>15</v>
      </c>
      <c r="BT6" s="28"/>
      <c r="BU6" s="29" t="s">
        <v>16</v>
      </c>
      <c r="BV6" s="26"/>
      <c r="BW6" s="26"/>
      <c r="BX6" s="26"/>
      <c r="BY6" s="30" t="s">
        <v>17</v>
      </c>
      <c r="BZ6" s="26"/>
      <c r="CA6" s="30" t="s">
        <v>18</v>
      </c>
      <c r="CB6" s="26"/>
      <c r="CC6" s="26" t="s">
        <v>19</v>
      </c>
      <c r="CD6" s="26"/>
      <c r="CE6" s="26"/>
      <c r="CF6" s="26"/>
      <c r="CG6" s="26"/>
      <c r="CH6" s="26"/>
      <c r="CI6" s="20" t="s">
        <v>12</v>
      </c>
      <c r="CJ6" s="20"/>
      <c r="CK6" s="20" t="s">
        <v>20</v>
      </c>
      <c r="CL6" s="20"/>
      <c r="CM6" s="20"/>
      <c r="CN6" s="20"/>
      <c r="CO6" s="20"/>
      <c r="CP6" s="20"/>
      <c r="CQ6" s="20"/>
      <c r="CR6" s="20"/>
      <c r="CS6" s="30" t="s">
        <v>18</v>
      </c>
      <c r="CT6" s="20"/>
      <c r="CU6" s="30" t="s">
        <v>21</v>
      </c>
      <c r="CV6" s="30"/>
      <c r="CW6" s="30"/>
      <c r="CX6" s="30"/>
      <c r="CY6" s="30"/>
      <c r="CZ6" s="20"/>
      <c r="DA6" s="20" t="s">
        <v>6</v>
      </c>
      <c r="DB6" s="26"/>
      <c r="DC6" s="31" t="s">
        <v>22</v>
      </c>
      <c r="DD6" s="31"/>
      <c r="DE6" s="31"/>
      <c r="DF6" s="26"/>
      <c r="DG6" s="32" t="s">
        <v>23</v>
      </c>
      <c r="DH6" s="26"/>
      <c r="DI6" s="20"/>
      <c r="DJ6" s="19"/>
      <c r="DK6" s="20" t="s">
        <v>24</v>
      </c>
      <c r="DL6" s="19"/>
      <c r="DM6" s="20" t="s">
        <v>12</v>
      </c>
      <c r="DN6" s="20"/>
      <c r="DO6" s="20" t="s">
        <v>25</v>
      </c>
      <c r="DP6" s="19"/>
      <c r="DQ6" s="30" t="s">
        <v>21</v>
      </c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3" t="s">
        <v>16</v>
      </c>
      <c r="ED6" s="30"/>
      <c r="EE6" s="30"/>
      <c r="EF6" s="30"/>
      <c r="EG6" s="30"/>
      <c r="EH6" s="30"/>
      <c r="EI6" s="30" t="s">
        <v>26</v>
      </c>
      <c r="EJ6" s="30"/>
      <c r="EK6" s="33" t="s">
        <v>27</v>
      </c>
      <c r="EL6" s="19"/>
      <c r="EM6" s="19"/>
      <c r="EN6" s="19"/>
      <c r="EO6" s="31" t="s">
        <v>22</v>
      </c>
      <c r="EP6" s="31"/>
      <c r="EQ6" s="31"/>
      <c r="ER6" s="19"/>
      <c r="ES6" s="34" t="s">
        <v>23</v>
      </c>
    </row>
    <row r="7" spans="1:149" ht="12.75">
      <c r="A7" s="18"/>
      <c r="B7" s="19"/>
      <c r="C7" s="35" t="s">
        <v>28</v>
      </c>
      <c r="D7" s="35"/>
      <c r="E7" s="35"/>
      <c r="F7" s="35"/>
      <c r="G7" s="36">
        <v>0.01</v>
      </c>
      <c r="H7" s="35"/>
      <c r="I7" s="35" t="s">
        <v>29</v>
      </c>
      <c r="J7" s="35"/>
      <c r="K7" s="35" t="s">
        <v>30</v>
      </c>
      <c r="L7" s="35"/>
      <c r="M7" s="35" t="s">
        <v>31</v>
      </c>
      <c r="N7" s="35"/>
      <c r="O7" s="37" t="s">
        <v>28</v>
      </c>
      <c r="P7" s="37"/>
      <c r="Q7" s="35" t="s">
        <v>11</v>
      </c>
      <c r="R7" s="37"/>
      <c r="S7" s="35" t="s">
        <v>32</v>
      </c>
      <c r="T7" s="35"/>
      <c r="U7" s="35" t="s">
        <v>33</v>
      </c>
      <c r="V7" s="35"/>
      <c r="W7" s="35" t="s">
        <v>34</v>
      </c>
      <c r="X7" s="35"/>
      <c r="Y7" s="35" t="s">
        <v>35</v>
      </c>
      <c r="Z7" s="35"/>
      <c r="AA7" s="35" t="s">
        <v>36</v>
      </c>
      <c r="AB7" s="35"/>
      <c r="AC7" s="35" t="s">
        <v>37</v>
      </c>
      <c r="AD7" s="35"/>
      <c r="AE7" s="35" t="s">
        <v>38</v>
      </c>
      <c r="AF7" s="35"/>
      <c r="AG7" s="35" t="s">
        <v>39</v>
      </c>
      <c r="AH7" s="35"/>
      <c r="AI7" s="35" t="s">
        <v>40</v>
      </c>
      <c r="AJ7" s="35"/>
      <c r="AK7" s="35" t="s">
        <v>41</v>
      </c>
      <c r="AL7" s="35"/>
      <c r="AM7" s="36">
        <v>0.05</v>
      </c>
      <c r="AN7" s="35"/>
      <c r="AO7" s="37" t="s">
        <v>42</v>
      </c>
      <c r="AP7" s="37"/>
      <c r="AQ7" s="36" t="s">
        <v>32</v>
      </c>
      <c r="AR7" s="37"/>
      <c r="AS7" s="26" t="s">
        <v>30</v>
      </c>
      <c r="AT7" s="37"/>
      <c r="AU7" s="35" t="s">
        <v>43</v>
      </c>
      <c r="AV7" s="35"/>
      <c r="AW7" s="35" t="s">
        <v>44</v>
      </c>
      <c r="AX7" s="35"/>
      <c r="AY7" s="35" t="s">
        <v>30</v>
      </c>
      <c r="AZ7" s="35"/>
      <c r="BA7" s="35" t="s">
        <v>30</v>
      </c>
      <c r="BB7" s="35"/>
      <c r="BC7" s="27" t="s">
        <v>41</v>
      </c>
      <c r="BD7" s="27"/>
      <c r="BE7" s="27" t="s">
        <v>45</v>
      </c>
      <c r="BF7" s="27"/>
      <c r="BG7" s="27" t="s">
        <v>46</v>
      </c>
      <c r="BH7" s="35"/>
      <c r="BI7" s="35" t="s">
        <v>47</v>
      </c>
      <c r="BJ7" s="35"/>
      <c r="BK7" s="35" t="s">
        <v>16</v>
      </c>
      <c r="BL7" s="35"/>
      <c r="BM7" s="35" t="s">
        <v>48</v>
      </c>
      <c r="BN7" s="35"/>
      <c r="BO7" s="35" t="s">
        <v>49</v>
      </c>
      <c r="BP7" s="37"/>
      <c r="BQ7" s="35" t="s">
        <v>48</v>
      </c>
      <c r="BR7" s="35"/>
      <c r="BS7" s="35" t="s">
        <v>29</v>
      </c>
      <c r="BT7" s="35"/>
      <c r="BU7" s="35" t="s">
        <v>50</v>
      </c>
      <c r="BV7" s="37"/>
      <c r="BW7" s="35"/>
      <c r="BX7" s="35"/>
      <c r="BY7" s="35" t="s">
        <v>51</v>
      </c>
      <c r="BZ7" s="35"/>
      <c r="CA7" s="35" t="s">
        <v>51</v>
      </c>
      <c r="CB7" s="35"/>
      <c r="CC7" s="35" t="s">
        <v>45</v>
      </c>
      <c r="CD7" s="35"/>
      <c r="CE7" s="35" t="s">
        <v>52</v>
      </c>
      <c r="CF7" s="35"/>
      <c r="CG7" s="35" t="s">
        <v>49</v>
      </c>
      <c r="CH7" s="37"/>
      <c r="CI7" s="29" t="s">
        <v>16</v>
      </c>
      <c r="CJ7" s="29"/>
      <c r="CK7" s="29" t="s">
        <v>53</v>
      </c>
      <c r="CL7" s="29"/>
      <c r="CM7" s="29"/>
      <c r="CN7" s="29"/>
      <c r="CO7" s="29" t="s">
        <v>29</v>
      </c>
      <c r="CP7" s="29"/>
      <c r="CQ7" s="29"/>
      <c r="CR7" s="29"/>
      <c r="CS7" s="35" t="s">
        <v>51</v>
      </c>
      <c r="CT7" s="29"/>
      <c r="CU7" s="35" t="s">
        <v>51</v>
      </c>
      <c r="CV7" s="35"/>
      <c r="CW7" s="35" t="s">
        <v>54</v>
      </c>
      <c r="CX7" s="35"/>
      <c r="CY7" s="35"/>
      <c r="CZ7" s="29"/>
      <c r="DA7" s="29" t="s">
        <v>55</v>
      </c>
      <c r="DB7" s="37"/>
      <c r="DC7" s="35" t="s">
        <v>56</v>
      </c>
      <c r="DD7" s="37"/>
      <c r="DE7" s="37"/>
      <c r="DF7" s="37"/>
      <c r="DG7" s="38" t="s">
        <v>55</v>
      </c>
      <c r="DH7" s="29"/>
      <c r="DI7" s="29" t="s">
        <v>55</v>
      </c>
      <c r="DJ7" s="19"/>
      <c r="DK7" s="29" t="s">
        <v>53</v>
      </c>
      <c r="DL7" s="19"/>
      <c r="DM7" s="20" t="s">
        <v>16</v>
      </c>
      <c r="DN7" s="20"/>
      <c r="DO7" s="29" t="s">
        <v>55</v>
      </c>
      <c r="DP7" s="19"/>
      <c r="DQ7" s="35" t="s">
        <v>51</v>
      </c>
      <c r="DR7" s="35"/>
      <c r="DS7" s="35" t="s">
        <v>31</v>
      </c>
      <c r="DT7" s="35"/>
      <c r="DU7" s="35" t="s">
        <v>31</v>
      </c>
      <c r="DV7" s="35"/>
      <c r="DW7" s="35" t="s">
        <v>36</v>
      </c>
      <c r="DX7" s="35"/>
      <c r="DY7" s="35" t="s">
        <v>57</v>
      </c>
      <c r="DZ7" s="35"/>
      <c r="EA7" s="35" t="s">
        <v>29</v>
      </c>
      <c r="EB7" s="35"/>
      <c r="EC7" s="35" t="s">
        <v>50</v>
      </c>
      <c r="ED7" s="35"/>
      <c r="EE7" s="35" t="s">
        <v>58</v>
      </c>
      <c r="EF7" s="35"/>
      <c r="EG7" s="35"/>
      <c r="EH7" s="35"/>
      <c r="EI7" s="35" t="s">
        <v>51</v>
      </c>
      <c r="EJ7" s="35"/>
      <c r="EK7" s="35" t="s">
        <v>59</v>
      </c>
      <c r="EL7" s="19"/>
      <c r="EM7" s="29" t="s">
        <v>60</v>
      </c>
      <c r="EN7" s="19"/>
      <c r="EO7" s="35" t="s">
        <v>56</v>
      </c>
      <c r="EP7" s="37"/>
      <c r="EQ7" s="37"/>
      <c r="ER7" s="19"/>
      <c r="ES7" s="39" t="s">
        <v>60</v>
      </c>
    </row>
    <row r="8" spans="1:149" ht="12.75">
      <c r="A8" s="40" t="s">
        <v>61</v>
      </c>
      <c r="B8" s="19"/>
      <c r="C8" s="41" t="s">
        <v>62</v>
      </c>
      <c r="D8" s="22"/>
      <c r="E8" s="41" t="s">
        <v>63</v>
      </c>
      <c r="F8" s="22"/>
      <c r="G8" s="41" t="s">
        <v>118</v>
      </c>
      <c r="H8" s="22"/>
      <c r="I8" s="41" t="s">
        <v>64</v>
      </c>
      <c r="J8" s="22"/>
      <c r="K8" s="41" t="s">
        <v>65</v>
      </c>
      <c r="L8" s="22"/>
      <c r="M8" s="41" t="s">
        <v>65</v>
      </c>
      <c r="N8" s="22"/>
      <c r="O8" s="41" t="s">
        <v>62</v>
      </c>
      <c r="P8" s="22"/>
      <c r="Q8" s="41" t="s">
        <v>66</v>
      </c>
      <c r="R8" s="22"/>
      <c r="S8" s="41" t="s">
        <v>67</v>
      </c>
      <c r="T8" s="22"/>
      <c r="U8" s="41" t="s">
        <v>68</v>
      </c>
      <c r="V8" s="22"/>
      <c r="W8" s="41" t="s">
        <v>62</v>
      </c>
      <c r="X8" s="22"/>
      <c r="Y8" s="41" t="s">
        <v>69</v>
      </c>
      <c r="Z8" s="22"/>
      <c r="AA8" s="41" t="s">
        <v>64</v>
      </c>
      <c r="AB8" s="22"/>
      <c r="AC8" s="41" t="s">
        <v>44</v>
      </c>
      <c r="AD8" s="22"/>
      <c r="AE8" s="41" t="s">
        <v>70</v>
      </c>
      <c r="AF8" s="22"/>
      <c r="AG8" s="41" t="s">
        <v>44</v>
      </c>
      <c r="AH8" s="22"/>
      <c r="AI8" s="41" t="s">
        <v>65</v>
      </c>
      <c r="AJ8" s="22"/>
      <c r="AK8" s="41" t="s">
        <v>65</v>
      </c>
      <c r="AL8" s="22"/>
      <c r="AM8" s="41" t="s">
        <v>119</v>
      </c>
      <c r="AN8" s="22"/>
      <c r="AO8" s="41" t="s">
        <v>62</v>
      </c>
      <c r="AP8" s="22"/>
      <c r="AQ8" s="41" t="s">
        <v>71</v>
      </c>
      <c r="AR8" s="22"/>
      <c r="AS8" s="42" t="s">
        <v>72</v>
      </c>
      <c r="AT8" s="22"/>
      <c r="AU8" s="41" t="s">
        <v>73</v>
      </c>
      <c r="AV8" s="22"/>
      <c r="AW8" s="41" t="s">
        <v>4</v>
      </c>
      <c r="AX8" s="22"/>
      <c r="AY8" s="41" t="s">
        <v>44</v>
      </c>
      <c r="AZ8" s="22"/>
      <c r="BA8" s="41" t="s">
        <v>44</v>
      </c>
      <c r="BB8" s="22"/>
      <c r="BC8" s="42" t="s">
        <v>30</v>
      </c>
      <c r="BD8" s="35"/>
      <c r="BE8" s="42" t="s">
        <v>30</v>
      </c>
      <c r="BF8" s="35"/>
      <c r="BG8" s="42" t="s">
        <v>74</v>
      </c>
      <c r="BH8" s="22"/>
      <c r="BI8" s="41" t="s">
        <v>62</v>
      </c>
      <c r="BJ8" s="22"/>
      <c r="BK8" s="41" t="s">
        <v>75</v>
      </c>
      <c r="BL8" s="22"/>
      <c r="BM8" s="41" t="s">
        <v>73</v>
      </c>
      <c r="BN8" s="22"/>
      <c r="BO8" s="41" t="s">
        <v>62</v>
      </c>
      <c r="BP8" s="22"/>
      <c r="BQ8" s="41" t="s">
        <v>73</v>
      </c>
      <c r="BR8" s="22"/>
      <c r="BS8" s="41" t="s">
        <v>44</v>
      </c>
      <c r="BT8" s="22"/>
      <c r="BU8" s="41" t="s">
        <v>76</v>
      </c>
      <c r="BV8" s="22"/>
      <c r="BW8" s="41" t="s">
        <v>77</v>
      </c>
      <c r="BX8" s="22"/>
      <c r="BY8" s="41" t="s">
        <v>30</v>
      </c>
      <c r="BZ8" s="22"/>
      <c r="CA8" s="41" t="s">
        <v>30</v>
      </c>
      <c r="CB8" s="22"/>
      <c r="CC8" s="41" t="s">
        <v>30</v>
      </c>
      <c r="CD8" s="22"/>
      <c r="CE8" s="41" t="s">
        <v>65</v>
      </c>
      <c r="CF8" s="22"/>
      <c r="CG8" s="41" t="s">
        <v>62</v>
      </c>
      <c r="CH8" s="22"/>
      <c r="CI8" s="41" t="s">
        <v>76</v>
      </c>
      <c r="CJ8" s="22"/>
      <c r="CK8" s="41" t="s">
        <v>78</v>
      </c>
      <c r="CL8" s="22"/>
      <c r="CM8" s="41" t="s">
        <v>35</v>
      </c>
      <c r="CN8" s="22"/>
      <c r="CO8" s="41" t="s">
        <v>44</v>
      </c>
      <c r="CP8" s="22"/>
      <c r="CQ8" s="41" t="s">
        <v>79</v>
      </c>
      <c r="CR8" s="22"/>
      <c r="CS8" s="41" t="s">
        <v>80</v>
      </c>
      <c r="CT8" s="22"/>
      <c r="CU8" s="41" t="s">
        <v>80</v>
      </c>
      <c r="CV8" s="22"/>
      <c r="CW8" s="41" t="s">
        <v>81</v>
      </c>
      <c r="CX8" s="22"/>
      <c r="CY8" s="41" t="s">
        <v>31</v>
      </c>
      <c r="CZ8" s="22"/>
      <c r="DA8" s="41" t="s">
        <v>62</v>
      </c>
      <c r="DB8" s="22"/>
      <c r="DC8" s="41" t="s">
        <v>82</v>
      </c>
      <c r="DD8" s="22"/>
      <c r="DE8" s="41" t="s">
        <v>33</v>
      </c>
      <c r="DF8" s="22"/>
      <c r="DG8" s="43" t="s">
        <v>62</v>
      </c>
      <c r="DH8" s="22"/>
      <c r="DI8" s="41" t="s">
        <v>62</v>
      </c>
      <c r="DJ8" s="19"/>
      <c r="DK8" s="41" t="s">
        <v>78</v>
      </c>
      <c r="DL8" s="19"/>
      <c r="DM8" s="41" t="s">
        <v>35</v>
      </c>
      <c r="DN8" s="22"/>
      <c r="DO8" s="41" t="s">
        <v>62</v>
      </c>
      <c r="DP8" s="19"/>
      <c r="DQ8" s="41" t="s">
        <v>30</v>
      </c>
      <c r="DR8" s="22"/>
      <c r="DS8" s="41" t="s">
        <v>83</v>
      </c>
      <c r="DT8" s="22"/>
      <c r="DU8" s="41" t="s">
        <v>84</v>
      </c>
      <c r="DV8" s="22"/>
      <c r="DW8" s="41" t="s">
        <v>64</v>
      </c>
      <c r="DX8" s="22"/>
      <c r="DY8" s="41" t="s">
        <v>35</v>
      </c>
      <c r="DZ8" s="22"/>
      <c r="EA8" s="41" t="s">
        <v>44</v>
      </c>
      <c r="EB8" s="22"/>
      <c r="EC8" s="41" t="s">
        <v>76</v>
      </c>
      <c r="ED8" s="22"/>
      <c r="EE8" s="41" t="s">
        <v>44</v>
      </c>
      <c r="EF8" s="22"/>
      <c r="EG8" s="41" t="s">
        <v>79</v>
      </c>
      <c r="EH8" s="22"/>
      <c r="EI8" s="41" t="s">
        <v>30</v>
      </c>
      <c r="EJ8" s="22"/>
      <c r="EK8" s="41" t="s">
        <v>85</v>
      </c>
      <c r="EL8" s="19"/>
      <c r="EM8" s="41" t="s">
        <v>62</v>
      </c>
      <c r="EN8" s="19"/>
      <c r="EO8" s="41" t="s">
        <v>82</v>
      </c>
      <c r="EP8" s="22"/>
      <c r="EQ8" s="41" t="s">
        <v>33</v>
      </c>
      <c r="ER8" s="19"/>
      <c r="ES8" s="44" t="s">
        <v>62</v>
      </c>
    </row>
    <row r="9" spans="1:149" ht="12.75">
      <c r="A9" s="45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23"/>
      <c r="DH9" s="19"/>
      <c r="DI9" s="19"/>
      <c r="DJ9" s="19"/>
      <c r="DK9" s="24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25"/>
    </row>
    <row r="10" spans="1:149" ht="12.75">
      <c r="A10" s="46" t="s">
        <v>86</v>
      </c>
      <c r="B10" s="19"/>
      <c r="C10" s="47">
        <v>28721400</v>
      </c>
      <c r="D10" s="47"/>
      <c r="E10" s="47"/>
      <c r="F10" s="47"/>
      <c r="G10" s="47">
        <v>-287400</v>
      </c>
      <c r="H10" s="47"/>
      <c r="I10" s="47">
        <v>575500</v>
      </c>
      <c r="J10" s="47"/>
      <c r="K10" s="47">
        <v>295200</v>
      </c>
      <c r="L10" s="47"/>
      <c r="M10" s="48">
        <v>59100</v>
      </c>
      <c r="N10" s="24"/>
      <c r="O10" s="47">
        <f aca="true" t="shared" si="0" ref="O10:O17">SUM(C10:N10)</f>
        <v>29363800</v>
      </c>
      <c r="P10" s="47"/>
      <c r="Q10" s="47">
        <v>-59100</v>
      </c>
      <c r="R10" s="47"/>
      <c r="S10" s="47">
        <v>287400</v>
      </c>
      <c r="T10" s="47"/>
      <c r="U10" s="47">
        <v>-2200</v>
      </c>
      <c r="V10" s="47"/>
      <c r="W10" s="47">
        <f aca="true" t="shared" si="1" ref="W10:W17">SUM(O10:V10)</f>
        <v>29589900</v>
      </c>
      <c r="X10" s="47"/>
      <c r="Y10" s="47"/>
      <c r="Z10" s="47"/>
      <c r="AA10" s="47">
        <v>693100</v>
      </c>
      <c r="AB10" s="47"/>
      <c r="AC10" s="47">
        <v>214500</v>
      </c>
      <c r="AD10" s="47"/>
      <c r="AE10" s="47">
        <v>64900</v>
      </c>
      <c r="AF10" s="47"/>
      <c r="AG10" s="47">
        <v>580000</v>
      </c>
      <c r="AH10" s="47"/>
      <c r="AI10" s="47">
        <v>130900</v>
      </c>
      <c r="AJ10" s="47"/>
      <c r="AK10" s="47">
        <v>15500</v>
      </c>
      <c r="AL10" s="47"/>
      <c r="AM10" s="47">
        <v>-1225400</v>
      </c>
      <c r="AN10" s="47"/>
      <c r="AO10" s="47">
        <f aca="true" t="shared" si="2" ref="AO10:AO17">SUM(W10:AN10)</f>
        <v>30063400</v>
      </c>
      <c r="AP10" s="47"/>
      <c r="AQ10" s="47">
        <v>1564400</v>
      </c>
      <c r="AR10" s="47"/>
      <c r="AS10" s="47">
        <v>-339000</v>
      </c>
      <c r="AT10" s="47"/>
      <c r="AU10" s="47">
        <v>-2816500</v>
      </c>
      <c r="AV10" s="47"/>
      <c r="AW10" s="47">
        <f>214500</f>
        <v>214500</v>
      </c>
      <c r="AX10" s="47"/>
      <c r="AY10" s="47">
        <v>677900</v>
      </c>
      <c r="AZ10" s="47"/>
      <c r="BA10" s="47">
        <v>118700</v>
      </c>
      <c r="BB10" s="47"/>
      <c r="BC10" s="47">
        <v>66100</v>
      </c>
      <c r="BD10" s="47"/>
      <c r="BE10" s="47">
        <v>78800</v>
      </c>
      <c r="BF10" s="47"/>
      <c r="BG10" s="47"/>
      <c r="BH10" s="47"/>
      <c r="BI10" s="47">
        <f aca="true" t="shared" si="3" ref="BI10:BI17">SUM(AO10:BH10)</f>
        <v>29628300</v>
      </c>
      <c r="BJ10" s="47"/>
      <c r="BK10" s="47">
        <v>-31800</v>
      </c>
      <c r="BL10" s="47"/>
      <c r="BM10" s="47">
        <v>-278700</v>
      </c>
      <c r="BN10" s="47"/>
      <c r="BO10" s="47">
        <f aca="true" t="shared" si="4" ref="BO10:BO17">SUM(BI10:BN10)</f>
        <v>29317800</v>
      </c>
      <c r="BP10" s="47"/>
      <c r="BQ10" s="47">
        <f aca="true" t="shared" si="5" ref="BQ10:BQ17">-BM10</f>
        <v>278700</v>
      </c>
      <c r="BR10" s="47"/>
      <c r="BS10" s="47">
        <v>370200</v>
      </c>
      <c r="BT10" s="47"/>
      <c r="BU10" s="47">
        <v>593900</v>
      </c>
      <c r="BV10" s="47"/>
      <c r="BW10" s="47">
        <v>384700</v>
      </c>
      <c r="BX10" s="47"/>
      <c r="BY10" s="47">
        <v>126000</v>
      </c>
      <c r="BZ10" s="47"/>
      <c r="CA10" s="47">
        <v>168300</v>
      </c>
      <c r="CB10" s="47"/>
      <c r="CC10" s="47">
        <v>-58700</v>
      </c>
      <c r="CD10" s="47"/>
      <c r="CE10" s="47"/>
      <c r="CF10" s="47"/>
      <c r="CG10" s="47">
        <f aca="true" t="shared" si="6" ref="CG10:CG17">SUM(BO10:CF10)</f>
        <v>31180900</v>
      </c>
      <c r="CH10" s="47"/>
      <c r="CI10" s="47">
        <f aca="true" t="shared" si="7" ref="CI10:CI17">-BU10</f>
        <v>-593900</v>
      </c>
      <c r="CJ10" s="47"/>
      <c r="CK10" s="47">
        <v>1600</v>
      </c>
      <c r="CL10" s="47"/>
      <c r="CM10" s="47"/>
      <c r="CN10" s="47"/>
      <c r="CO10" s="47">
        <v>813500</v>
      </c>
      <c r="CP10" s="47"/>
      <c r="CQ10" s="47">
        <v>-30300</v>
      </c>
      <c r="CR10" s="47"/>
      <c r="CS10" s="47">
        <v>166700</v>
      </c>
      <c r="CT10" s="47"/>
      <c r="CU10" s="47">
        <v>60900</v>
      </c>
      <c r="CV10" s="47"/>
      <c r="CW10" s="47">
        <v>23800</v>
      </c>
      <c r="CX10" s="47"/>
      <c r="CY10" s="47">
        <f>'[1]Sheet1'!$F$7</f>
        <v>33100</v>
      </c>
      <c r="CZ10" s="47"/>
      <c r="DA10" s="47">
        <f aca="true" t="shared" si="8" ref="DA10:DA17">SUM(CG10:CZ10)</f>
        <v>31656300</v>
      </c>
      <c r="DB10" s="47"/>
      <c r="DC10" s="47"/>
      <c r="DD10" s="47"/>
      <c r="DE10" s="47">
        <v>-140000</v>
      </c>
      <c r="DF10" s="47"/>
      <c r="DG10" s="49">
        <f aca="true" t="shared" si="9" ref="DG10:DG17">DA10+DC10+DE10</f>
        <v>31516300</v>
      </c>
      <c r="DH10" s="47"/>
      <c r="DI10" s="47">
        <v>31656300</v>
      </c>
      <c r="DJ10" s="19"/>
      <c r="DK10" s="24">
        <v>-1600</v>
      </c>
      <c r="DL10" s="50"/>
      <c r="DM10" s="47"/>
      <c r="DN10" s="47"/>
      <c r="DO10" s="47">
        <f aca="true" t="shared" si="10" ref="DO10:DO17">SUM(DI10:DN10)</f>
        <v>31654700</v>
      </c>
      <c r="DP10" s="19"/>
      <c r="DQ10" s="47">
        <v>60900</v>
      </c>
      <c r="DR10" s="47"/>
      <c r="DS10" s="47">
        <v>7000</v>
      </c>
      <c r="DT10" s="47"/>
      <c r="DU10" s="47">
        <v>45700</v>
      </c>
      <c r="DV10" s="47"/>
      <c r="DW10" s="47">
        <v>1419400</v>
      </c>
      <c r="DX10" s="47"/>
      <c r="DY10" s="47"/>
      <c r="DZ10" s="47"/>
      <c r="EA10" s="47"/>
      <c r="EB10" s="47"/>
      <c r="EC10" s="47">
        <v>300900</v>
      </c>
      <c r="ED10" s="47"/>
      <c r="EE10" s="47">
        <v>30600</v>
      </c>
      <c r="EF10" s="47"/>
      <c r="EG10" s="47">
        <v>505900</v>
      </c>
      <c r="EH10" s="47"/>
      <c r="EI10" s="47">
        <v>148800</v>
      </c>
      <c r="EJ10" s="47"/>
      <c r="EK10" s="47">
        <v>-40600</v>
      </c>
      <c r="EL10" s="19"/>
      <c r="EM10" s="51">
        <f>SUM(DO10:EL10)</f>
        <v>34133300</v>
      </c>
      <c r="EN10" s="19"/>
      <c r="EO10" s="47"/>
      <c r="EP10" s="47"/>
      <c r="EQ10" s="47">
        <v>-140000</v>
      </c>
      <c r="ER10" s="19"/>
      <c r="ES10" s="52">
        <f>SUM(EM10:ER10)</f>
        <v>33993300</v>
      </c>
    </row>
    <row r="11" spans="1:149" ht="12.75">
      <c r="A11" s="46" t="s">
        <v>87</v>
      </c>
      <c r="B11" s="19"/>
      <c r="C11" s="24">
        <v>49000100</v>
      </c>
      <c r="D11" s="24"/>
      <c r="E11" s="24"/>
      <c r="F11" s="24"/>
      <c r="G11" s="24">
        <v>-490300</v>
      </c>
      <c r="H11" s="24"/>
      <c r="I11" s="24">
        <v>1085000</v>
      </c>
      <c r="J11" s="24"/>
      <c r="K11" s="24">
        <v>627700</v>
      </c>
      <c r="L11" s="24"/>
      <c r="M11" s="24">
        <v>148000</v>
      </c>
      <c r="N11" s="24"/>
      <c r="O11" s="24">
        <f t="shared" si="0"/>
        <v>50370500</v>
      </c>
      <c r="P11" s="24"/>
      <c r="Q11" s="24">
        <v>-148000</v>
      </c>
      <c r="R11" s="24"/>
      <c r="S11" s="24">
        <v>490300</v>
      </c>
      <c r="T11" s="24"/>
      <c r="U11" s="24">
        <v>-74200</v>
      </c>
      <c r="V11" s="24"/>
      <c r="W11" s="24">
        <f t="shared" si="1"/>
        <v>50638600</v>
      </c>
      <c r="X11" s="24"/>
      <c r="Y11" s="24"/>
      <c r="Z11" s="24"/>
      <c r="AA11" s="24">
        <v>1451500</v>
      </c>
      <c r="AB11" s="24"/>
      <c r="AC11" s="24">
        <v>366500</v>
      </c>
      <c r="AD11" s="24"/>
      <c r="AE11" s="24">
        <v>157300</v>
      </c>
      <c r="AF11" s="24"/>
      <c r="AG11" s="24">
        <v>1263400</v>
      </c>
      <c r="AH11" s="24"/>
      <c r="AI11" s="24">
        <v>244000</v>
      </c>
      <c r="AJ11" s="24"/>
      <c r="AK11" s="53">
        <v>6300</v>
      </c>
      <c r="AL11" s="53"/>
      <c r="AM11" s="53">
        <v>-1883700</v>
      </c>
      <c r="AN11" s="53"/>
      <c r="AO11" s="24">
        <f t="shared" si="2"/>
        <v>52243900</v>
      </c>
      <c r="AP11" s="24"/>
      <c r="AQ11" s="53">
        <v>2706400</v>
      </c>
      <c r="AR11" s="24"/>
      <c r="AS11" s="24">
        <v>-822700</v>
      </c>
      <c r="AT11" s="24"/>
      <c r="AU11" s="24">
        <v>-4872300</v>
      </c>
      <c r="AV11" s="24"/>
      <c r="AW11" s="24">
        <f>366500</f>
        <v>366500</v>
      </c>
      <c r="AX11" s="24"/>
      <c r="AY11" s="24">
        <f>-AS11*2</f>
        <v>1645400</v>
      </c>
      <c r="AZ11" s="24"/>
      <c r="BA11" s="24">
        <v>288000</v>
      </c>
      <c r="BB11" s="24"/>
      <c r="BC11" s="24">
        <v>34900</v>
      </c>
      <c r="BD11" s="24"/>
      <c r="BE11" s="24">
        <v>70900</v>
      </c>
      <c r="BF11" s="24"/>
      <c r="BG11" s="24"/>
      <c r="BH11" s="24"/>
      <c r="BI11" s="24">
        <f t="shared" si="3"/>
        <v>51661000</v>
      </c>
      <c r="BJ11" s="24"/>
      <c r="BK11" s="24">
        <v>-16800</v>
      </c>
      <c r="BL11" s="24"/>
      <c r="BM11" s="24">
        <v>-496600</v>
      </c>
      <c r="BN11" s="24"/>
      <c r="BO11" s="24">
        <f t="shared" si="4"/>
        <v>51147600</v>
      </c>
      <c r="BP11" s="24"/>
      <c r="BQ11" s="24">
        <f t="shared" si="5"/>
        <v>496600</v>
      </c>
      <c r="BR11" s="24"/>
      <c r="BS11" s="24">
        <v>686900</v>
      </c>
      <c r="BT11" s="24"/>
      <c r="BU11" s="24">
        <v>1155300</v>
      </c>
      <c r="BV11" s="24"/>
      <c r="BW11" s="24">
        <v>760600</v>
      </c>
      <c r="BX11" s="24"/>
      <c r="BY11" s="24">
        <v>283900</v>
      </c>
      <c r="BZ11" s="24"/>
      <c r="CA11" s="24">
        <v>393400</v>
      </c>
      <c r="CB11" s="24"/>
      <c r="CC11" s="24">
        <v>-128400</v>
      </c>
      <c r="CD11" s="24"/>
      <c r="CE11" s="24"/>
      <c r="CF11" s="24"/>
      <c r="CG11" s="24">
        <f t="shared" si="6"/>
        <v>54795900</v>
      </c>
      <c r="CH11" s="24"/>
      <c r="CI11" s="24">
        <f t="shared" si="7"/>
        <v>-1155300</v>
      </c>
      <c r="CJ11" s="24"/>
      <c r="CK11" s="24">
        <v>3400</v>
      </c>
      <c r="CL11" s="24"/>
      <c r="CM11" s="24"/>
      <c r="CN11" s="24"/>
      <c r="CO11" s="24">
        <v>1464900</v>
      </c>
      <c r="CP11" s="24"/>
      <c r="CQ11" s="24">
        <v>-69800</v>
      </c>
      <c r="CR11" s="24"/>
      <c r="CS11" s="24">
        <v>388900</v>
      </c>
      <c r="CT11" s="24"/>
      <c r="CU11" s="24">
        <v>142100</v>
      </c>
      <c r="CV11" s="24"/>
      <c r="CW11" s="24">
        <v>10300</v>
      </c>
      <c r="CX11" s="24"/>
      <c r="CY11" s="24">
        <f>'[1]Sheet1'!$F$8</f>
        <v>78300</v>
      </c>
      <c r="CZ11" s="24"/>
      <c r="DA11" s="24">
        <f t="shared" si="8"/>
        <v>55658700</v>
      </c>
      <c r="DB11" s="24"/>
      <c r="DC11" s="24"/>
      <c r="DD11" s="24"/>
      <c r="DE11" s="24">
        <v>-274000</v>
      </c>
      <c r="DF11" s="24"/>
      <c r="DG11" s="54">
        <f t="shared" si="9"/>
        <v>55384700</v>
      </c>
      <c r="DH11" s="24"/>
      <c r="DI11" s="24">
        <v>55658700</v>
      </c>
      <c r="DJ11" s="19"/>
      <c r="DK11" s="24">
        <v>-3400</v>
      </c>
      <c r="DL11" s="50"/>
      <c r="DM11" s="24"/>
      <c r="DN11" s="24"/>
      <c r="DO11" s="24">
        <f t="shared" si="10"/>
        <v>55655300</v>
      </c>
      <c r="DP11" s="19"/>
      <c r="DQ11" s="24">
        <v>142100</v>
      </c>
      <c r="DR11" s="24"/>
      <c r="DS11" s="24">
        <v>15400</v>
      </c>
      <c r="DT11" s="24"/>
      <c r="DU11" s="24">
        <v>100300</v>
      </c>
      <c r="DV11" s="24"/>
      <c r="DW11" s="24">
        <v>1891300</v>
      </c>
      <c r="DX11" s="24"/>
      <c r="DY11" s="24"/>
      <c r="DZ11" s="24"/>
      <c r="EA11" s="24"/>
      <c r="EB11" s="24"/>
      <c r="EC11" s="24">
        <v>534800</v>
      </c>
      <c r="ED11" s="24"/>
      <c r="EE11" s="24">
        <v>79300</v>
      </c>
      <c r="EF11" s="24"/>
      <c r="EG11" s="24">
        <v>1041200</v>
      </c>
      <c r="EH11" s="24"/>
      <c r="EI11" s="24">
        <v>347300</v>
      </c>
      <c r="EJ11" s="24"/>
      <c r="EK11" s="24">
        <v>-35900</v>
      </c>
      <c r="EL11" s="19"/>
      <c r="EM11" s="24">
        <f>SUM(DO11:EL11)</f>
        <v>59771100</v>
      </c>
      <c r="EN11" s="19"/>
      <c r="EO11" s="24"/>
      <c r="EP11" s="24"/>
      <c r="EQ11" s="24">
        <v>-274000</v>
      </c>
      <c r="ER11" s="19"/>
      <c r="ES11" s="55">
        <f>SUM(EM11:ER11)</f>
        <v>59497100</v>
      </c>
    </row>
    <row r="12" spans="1:149" ht="12.75">
      <c r="A12" s="46" t="s">
        <v>88</v>
      </c>
      <c r="B12" s="19"/>
      <c r="C12" s="24">
        <f>22802500</f>
        <v>22802500</v>
      </c>
      <c r="D12" s="24"/>
      <c r="E12" s="24">
        <v>-256000</v>
      </c>
      <c r="F12" s="56" t="s">
        <v>89</v>
      </c>
      <c r="G12" s="57">
        <v>-225600</v>
      </c>
      <c r="H12" s="56"/>
      <c r="I12" s="24">
        <v>625700</v>
      </c>
      <c r="J12" s="24"/>
      <c r="K12" s="24">
        <v>151900</v>
      </c>
      <c r="L12" s="24"/>
      <c r="M12" s="24">
        <v>32800</v>
      </c>
      <c r="N12" s="24"/>
      <c r="O12" s="24">
        <f t="shared" si="0"/>
        <v>23131300</v>
      </c>
      <c r="P12" s="24"/>
      <c r="Q12" s="24">
        <v>-32800</v>
      </c>
      <c r="R12" s="24"/>
      <c r="S12" s="24">
        <v>225600</v>
      </c>
      <c r="T12" s="24"/>
      <c r="U12" s="24"/>
      <c r="V12" s="24"/>
      <c r="W12" s="24">
        <f t="shared" si="1"/>
        <v>23324100</v>
      </c>
      <c r="X12" s="24"/>
      <c r="Y12" s="24"/>
      <c r="Z12" s="24"/>
      <c r="AA12" s="24">
        <v>745400</v>
      </c>
      <c r="AB12" s="24"/>
      <c r="AC12" s="24">
        <v>209400</v>
      </c>
      <c r="AD12" s="24"/>
      <c r="AE12" s="24">
        <v>34700</v>
      </c>
      <c r="AF12" s="24"/>
      <c r="AG12" s="24">
        <v>285900</v>
      </c>
      <c r="AH12" s="24"/>
      <c r="AI12" s="24">
        <v>41300</v>
      </c>
      <c r="AJ12" s="24"/>
      <c r="AK12" s="24">
        <v>-23200</v>
      </c>
      <c r="AL12" s="24"/>
      <c r="AM12" s="24">
        <v>-1045300</v>
      </c>
      <c r="AN12" s="24"/>
      <c r="AO12" s="24">
        <f t="shared" si="2"/>
        <v>23572300</v>
      </c>
      <c r="AP12" s="24"/>
      <c r="AQ12" s="24">
        <v>1230800</v>
      </c>
      <c r="AR12" s="24"/>
      <c r="AS12" s="24">
        <v>-185500</v>
      </c>
      <c r="AT12" s="24"/>
      <c r="AU12" s="24">
        <v>-2216000</v>
      </c>
      <c r="AV12" s="24"/>
      <c r="AW12" s="24">
        <f>209400</f>
        <v>209400</v>
      </c>
      <c r="AX12" s="24"/>
      <c r="AY12" s="24">
        <f>-AS12*2</f>
        <v>371000</v>
      </c>
      <c r="AZ12" s="24"/>
      <c r="BA12" s="24">
        <v>64900</v>
      </c>
      <c r="BB12" s="24"/>
      <c r="BC12" s="24">
        <v>614300</v>
      </c>
      <c r="BD12" s="24"/>
      <c r="BE12" s="24"/>
      <c r="BF12" s="24"/>
      <c r="BG12" s="24"/>
      <c r="BH12" s="24"/>
      <c r="BI12" s="24">
        <f t="shared" si="3"/>
        <v>23661200</v>
      </c>
      <c r="BJ12" s="24"/>
      <c r="BK12" s="24">
        <v>-295300</v>
      </c>
      <c r="BL12" s="24"/>
      <c r="BM12" s="24">
        <v>-146500</v>
      </c>
      <c r="BN12" s="24"/>
      <c r="BO12" s="24">
        <f t="shared" si="4"/>
        <v>23219400</v>
      </c>
      <c r="BP12" s="24"/>
      <c r="BQ12" s="24">
        <f t="shared" si="5"/>
        <v>146500</v>
      </c>
      <c r="BR12" s="24"/>
      <c r="BS12" s="24">
        <v>256000</v>
      </c>
      <c r="BT12" s="24"/>
      <c r="BU12" s="24">
        <v>323000</v>
      </c>
      <c r="BV12" s="24"/>
      <c r="BW12" s="24">
        <v>142700</v>
      </c>
      <c r="BX12" s="24"/>
      <c r="BY12" s="24">
        <v>63600</v>
      </c>
      <c r="BZ12" s="24"/>
      <c r="CA12" s="24">
        <v>88400</v>
      </c>
      <c r="CB12" s="24"/>
      <c r="CC12" s="24">
        <v>-182100</v>
      </c>
      <c r="CD12" s="24"/>
      <c r="CE12" s="24"/>
      <c r="CF12" s="24"/>
      <c r="CG12" s="24">
        <f t="shared" si="6"/>
        <v>24057500</v>
      </c>
      <c r="CH12" s="24"/>
      <c r="CI12" s="24">
        <f t="shared" si="7"/>
        <v>-323000</v>
      </c>
      <c r="CJ12" s="24"/>
      <c r="CK12" s="24"/>
      <c r="CL12" s="24"/>
      <c r="CM12" s="24"/>
      <c r="CN12" s="24"/>
      <c r="CO12" s="24">
        <v>943700</v>
      </c>
      <c r="CP12" s="24"/>
      <c r="CQ12" s="24">
        <v>-4600</v>
      </c>
      <c r="CR12" s="24"/>
      <c r="CS12" s="24">
        <v>87700</v>
      </c>
      <c r="CT12" s="24"/>
      <c r="CU12" s="24">
        <v>32000</v>
      </c>
      <c r="CV12" s="24"/>
      <c r="CW12" s="24">
        <v>-59000</v>
      </c>
      <c r="CX12" s="24"/>
      <c r="CY12" s="24">
        <f>'[1]Sheet1'!$F$32</f>
        <v>20700</v>
      </c>
      <c r="CZ12" s="24"/>
      <c r="DA12" s="24">
        <f t="shared" si="8"/>
        <v>24755000</v>
      </c>
      <c r="DB12" s="24"/>
      <c r="DC12" s="24"/>
      <c r="DD12" s="24"/>
      <c r="DE12" s="24">
        <v>-200000</v>
      </c>
      <c r="DF12" s="24"/>
      <c r="DG12" s="54">
        <f t="shared" si="9"/>
        <v>24555000</v>
      </c>
      <c r="DH12" s="24"/>
      <c r="DI12" s="24">
        <v>24755000</v>
      </c>
      <c r="DJ12" s="19"/>
      <c r="DK12" s="24"/>
      <c r="DL12" s="50"/>
      <c r="DM12" s="24"/>
      <c r="DN12" s="24"/>
      <c r="DO12" s="24">
        <f t="shared" si="10"/>
        <v>24755000</v>
      </c>
      <c r="DP12" s="19"/>
      <c r="DQ12" s="24">
        <v>32000</v>
      </c>
      <c r="DR12" s="24"/>
      <c r="DS12" s="24">
        <v>4100</v>
      </c>
      <c r="DT12" s="24"/>
      <c r="DU12" s="24">
        <v>26400</v>
      </c>
      <c r="DV12" s="24"/>
      <c r="DW12" s="24">
        <v>478100</v>
      </c>
      <c r="DX12" s="24"/>
      <c r="DY12" s="24"/>
      <c r="DZ12" s="24"/>
      <c r="EA12" s="24">
        <v>694000</v>
      </c>
      <c r="EB12" s="24"/>
      <c r="EC12" s="24">
        <v>147300</v>
      </c>
      <c r="ED12" s="24"/>
      <c r="EE12" s="24">
        <v>13300</v>
      </c>
      <c r="EF12" s="24"/>
      <c r="EG12" s="24">
        <v>72000</v>
      </c>
      <c r="EH12" s="24"/>
      <c r="EI12" s="24">
        <v>77800</v>
      </c>
      <c r="EJ12" s="24"/>
      <c r="EK12" s="24">
        <v>-41600</v>
      </c>
      <c r="EL12" s="19"/>
      <c r="EM12" s="24">
        <f>SUM(DO12:EL12)</f>
        <v>26258400</v>
      </c>
      <c r="EN12" s="19"/>
      <c r="EO12" s="24"/>
      <c r="EP12" s="24"/>
      <c r="EQ12" s="24">
        <v>-200000</v>
      </c>
      <c r="ER12" s="19"/>
      <c r="ES12" s="55">
        <f>SUM(EM12:ER12)</f>
        <v>26058400</v>
      </c>
    </row>
    <row r="13" spans="1:149" ht="12.75">
      <c r="A13" s="46" t="s">
        <v>90</v>
      </c>
      <c r="B13" s="19"/>
      <c r="C13" s="24">
        <v>3775500</v>
      </c>
      <c r="D13" s="24"/>
      <c r="E13" s="24"/>
      <c r="F13" s="24"/>
      <c r="G13" s="24">
        <v>-37800</v>
      </c>
      <c r="H13" s="24"/>
      <c r="I13" s="24">
        <v>215700</v>
      </c>
      <c r="J13" s="24"/>
      <c r="K13" s="24">
        <v>46200</v>
      </c>
      <c r="L13" s="24"/>
      <c r="M13" s="24">
        <v>11900</v>
      </c>
      <c r="N13" s="24"/>
      <c r="O13" s="24">
        <f t="shared" si="0"/>
        <v>4011500</v>
      </c>
      <c r="P13" s="24"/>
      <c r="Q13" s="24">
        <v>-11900</v>
      </c>
      <c r="R13" s="24"/>
      <c r="S13" s="24">
        <v>37800</v>
      </c>
      <c r="T13" s="24"/>
      <c r="U13" s="24"/>
      <c r="V13" s="24"/>
      <c r="W13" s="24">
        <f t="shared" si="1"/>
        <v>4037400</v>
      </c>
      <c r="X13" s="24"/>
      <c r="Y13" s="24"/>
      <c r="Z13" s="24"/>
      <c r="AA13" s="24">
        <v>103300</v>
      </c>
      <c r="AB13" s="24"/>
      <c r="AC13" s="24">
        <v>83300</v>
      </c>
      <c r="AD13" s="24"/>
      <c r="AE13" s="24">
        <v>12500</v>
      </c>
      <c r="AF13" s="24"/>
      <c r="AG13" s="24">
        <v>107000</v>
      </c>
      <c r="AH13" s="24"/>
      <c r="AI13" s="24">
        <v>17900</v>
      </c>
      <c r="AJ13" s="24"/>
      <c r="AK13" s="24">
        <v>-5200</v>
      </c>
      <c r="AL13" s="24"/>
      <c r="AM13" s="24">
        <v>-148600</v>
      </c>
      <c r="AN13" s="24"/>
      <c r="AO13" s="24">
        <f t="shared" si="2"/>
        <v>4207600</v>
      </c>
      <c r="AP13" s="24"/>
      <c r="AQ13" s="24">
        <v>217800</v>
      </c>
      <c r="AR13" s="24"/>
      <c r="AS13" s="24">
        <v>-69200</v>
      </c>
      <c r="AT13" s="24"/>
      <c r="AU13" s="24">
        <v>-392100</v>
      </c>
      <c r="AV13" s="24"/>
      <c r="AW13" s="24">
        <f>83300</f>
        <v>83300</v>
      </c>
      <c r="AX13" s="24"/>
      <c r="AY13" s="24">
        <f>-AS13*2</f>
        <v>138400</v>
      </c>
      <c r="AZ13" s="24"/>
      <c r="BA13" s="24">
        <v>24300</v>
      </c>
      <c r="BB13" s="24"/>
      <c r="BC13" s="24">
        <v>-21300</v>
      </c>
      <c r="BD13" s="24"/>
      <c r="BE13" s="24"/>
      <c r="BF13" s="24"/>
      <c r="BG13" s="24"/>
      <c r="BH13" s="24"/>
      <c r="BI13" s="24">
        <f t="shared" si="3"/>
        <v>4188800</v>
      </c>
      <c r="BJ13" s="24"/>
      <c r="BK13" s="24">
        <v>0</v>
      </c>
      <c r="BL13" s="24"/>
      <c r="BM13" s="24">
        <v>-22500</v>
      </c>
      <c r="BN13" s="24"/>
      <c r="BO13" s="24">
        <f t="shared" si="4"/>
        <v>4166300</v>
      </c>
      <c r="BP13" s="24"/>
      <c r="BQ13" s="24">
        <f t="shared" si="5"/>
        <v>22500</v>
      </c>
      <c r="BR13" s="24"/>
      <c r="BS13" s="24">
        <v>255900</v>
      </c>
      <c r="BT13" s="24"/>
      <c r="BU13" s="24">
        <v>67400</v>
      </c>
      <c r="BV13" s="24"/>
      <c r="BW13" s="24">
        <v>54800</v>
      </c>
      <c r="BX13" s="24"/>
      <c r="BY13" s="24">
        <v>24100</v>
      </c>
      <c r="BZ13" s="24"/>
      <c r="CA13" s="24">
        <v>33300</v>
      </c>
      <c r="CB13" s="24"/>
      <c r="CC13" s="24">
        <v>7300</v>
      </c>
      <c r="CD13" s="24"/>
      <c r="CE13" s="24"/>
      <c r="CF13" s="24"/>
      <c r="CG13" s="24">
        <f t="shared" si="6"/>
        <v>4631600</v>
      </c>
      <c r="CH13" s="24"/>
      <c r="CI13" s="24">
        <f t="shared" si="7"/>
        <v>-67400</v>
      </c>
      <c r="CJ13" s="24"/>
      <c r="CK13" s="24"/>
      <c r="CL13" s="24"/>
      <c r="CM13" s="24"/>
      <c r="CN13" s="24"/>
      <c r="CO13" s="24">
        <v>273300</v>
      </c>
      <c r="CP13" s="24"/>
      <c r="CQ13" s="24">
        <v>-2300</v>
      </c>
      <c r="CR13" s="24"/>
      <c r="CS13" s="24">
        <v>33300</v>
      </c>
      <c r="CT13" s="24"/>
      <c r="CU13" s="24">
        <v>12100</v>
      </c>
      <c r="CV13" s="24"/>
      <c r="CW13" s="24">
        <v>-2200</v>
      </c>
      <c r="CX13" s="24"/>
      <c r="CY13" s="24">
        <f>'[1]Sheet1'!$F$31</f>
        <v>6200</v>
      </c>
      <c r="CZ13" s="24"/>
      <c r="DA13" s="24">
        <f t="shared" si="8"/>
        <v>4884600</v>
      </c>
      <c r="DB13" s="24"/>
      <c r="DC13" s="24"/>
      <c r="DD13" s="24"/>
      <c r="DE13" s="24"/>
      <c r="DF13" s="24"/>
      <c r="DG13" s="54">
        <f t="shared" si="9"/>
        <v>4884600</v>
      </c>
      <c r="DH13" s="24"/>
      <c r="DI13" s="24">
        <v>4884600</v>
      </c>
      <c r="DJ13" s="19"/>
      <c r="DK13" s="24"/>
      <c r="DL13" s="50"/>
      <c r="DM13" s="24"/>
      <c r="DN13" s="24"/>
      <c r="DO13" s="24">
        <f t="shared" si="10"/>
        <v>4884600</v>
      </c>
      <c r="DP13" s="19"/>
      <c r="DQ13" s="24">
        <v>12100</v>
      </c>
      <c r="DR13" s="24"/>
      <c r="DS13" s="24">
        <v>1200</v>
      </c>
      <c r="DT13" s="24"/>
      <c r="DU13" s="24">
        <v>7700</v>
      </c>
      <c r="DV13" s="24"/>
      <c r="DW13" s="24">
        <v>94300</v>
      </c>
      <c r="DX13" s="24"/>
      <c r="DY13" s="24"/>
      <c r="DZ13" s="24"/>
      <c r="EA13" s="24">
        <v>189600</v>
      </c>
      <c r="EB13" s="24"/>
      <c r="EC13" s="24">
        <v>43300</v>
      </c>
      <c r="ED13" s="24"/>
      <c r="EE13" s="24">
        <v>600</v>
      </c>
      <c r="EF13" s="24"/>
      <c r="EG13" s="24">
        <v>26500</v>
      </c>
      <c r="EH13" s="24"/>
      <c r="EI13" s="24">
        <v>29700</v>
      </c>
      <c r="EJ13" s="24"/>
      <c r="EK13" s="24">
        <v>-4600</v>
      </c>
      <c r="EL13" s="19"/>
      <c r="EM13" s="24">
        <f>SUM(DO13:EL13)</f>
        <v>5285000</v>
      </c>
      <c r="EN13" s="19"/>
      <c r="EO13" s="24"/>
      <c r="EP13" s="24"/>
      <c r="EQ13" s="24"/>
      <c r="ER13" s="19"/>
      <c r="ES13" s="55">
        <f>SUM(EM13:ER13)</f>
        <v>5285000</v>
      </c>
    </row>
    <row r="14" spans="1:149" ht="12.75">
      <c r="A14" s="46" t="s">
        <v>91</v>
      </c>
      <c r="B14" s="19"/>
      <c r="C14" s="24">
        <v>75560600</v>
      </c>
      <c r="D14" s="24"/>
      <c r="E14" s="24"/>
      <c r="F14" s="24"/>
      <c r="G14" s="24">
        <v>-756100</v>
      </c>
      <c r="H14" s="24"/>
      <c r="I14" s="24">
        <v>1641000</v>
      </c>
      <c r="J14" s="24"/>
      <c r="K14" s="24">
        <v>822300</v>
      </c>
      <c r="L14" s="24"/>
      <c r="M14" s="24">
        <v>203100</v>
      </c>
      <c r="N14" s="24"/>
      <c r="O14" s="24">
        <f t="shared" si="0"/>
        <v>77470900</v>
      </c>
      <c r="P14" s="24"/>
      <c r="Q14" s="24">
        <v>-203100</v>
      </c>
      <c r="R14" s="24"/>
      <c r="S14" s="24">
        <v>756100</v>
      </c>
      <c r="T14" s="24"/>
      <c r="U14" s="24">
        <v>-2200</v>
      </c>
      <c r="V14" s="24"/>
      <c r="W14" s="24">
        <f t="shared" si="1"/>
        <v>78021700</v>
      </c>
      <c r="X14" s="24"/>
      <c r="Y14" s="24"/>
      <c r="Z14" s="24"/>
      <c r="AA14" s="24">
        <v>4843200</v>
      </c>
      <c r="AB14" s="24"/>
      <c r="AC14" s="24">
        <v>612000</v>
      </c>
      <c r="AD14" s="24"/>
      <c r="AE14" s="24">
        <v>211700</v>
      </c>
      <c r="AF14" s="24"/>
      <c r="AG14" s="24">
        <v>1597700</v>
      </c>
      <c r="AH14" s="24"/>
      <c r="AI14" s="24">
        <v>342900</v>
      </c>
      <c r="AJ14" s="24"/>
      <c r="AK14" s="24">
        <v>57300</v>
      </c>
      <c r="AL14" s="24"/>
      <c r="AM14" s="24">
        <v>-3267800</v>
      </c>
      <c r="AN14" s="24"/>
      <c r="AO14" s="24">
        <f t="shared" si="2"/>
        <v>82418700</v>
      </c>
      <c r="AP14" s="24"/>
      <c r="AQ14" s="24">
        <v>4284400</v>
      </c>
      <c r="AR14" s="24"/>
      <c r="AS14" s="24">
        <v>-1016600</v>
      </c>
      <c r="AT14" s="24"/>
      <c r="AU14" s="24">
        <v>-7713200</v>
      </c>
      <c r="AV14" s="24"/>
      <c r="AW14" s="53">
        <f>612000</f>
        <v>612000</v>
      </c>
      <c r="AX14" s="53"/>
      <c r="AY14" s="24">
        <v>2033100</v>
      </c>
      <c r="AZ14" s="24"/>
      <c r="BA14" s="24">
        <v>355800</v>
      </c>
      <c r="BB14" s="24"/>
      <c r="BC14" s="24">
        <v>90800</v>
      </c>
      <c r="BD14" s="24"/>
      <c r="BE14" s="24">
        <v>246600</v>
      </c>
      <c r="BF14" s="24"/>
      <c r="BG14" s="24"/>
      <c r="BH14" s="24"/>
      <c r="BI14" s="24">
        <f t="shared" si="3"/>
        <v>81311600</v>
      </c>
      <c r="BJ14" s="24"/>
      <c r="BK14" s="24">
        <v>-43600</v>
      </c>
      <c r="BL14" s="24"/>
      <c r="BM14" s="24">
        <v>-841900</v>
      </c>
      <c r="BN14" s="24"/>
      <c r="BO14" s="24">
        <f t="shared" si="4"/>
        <v>80426100</v>
      </c>
      <c r="BP14" s="24"/>
      <c r="BQ14" s="24">
        <f t="shared" si="5"/>
        <v>841900</v>
      </c>
      <c r="BR14" s="24"/>
      <c r="BS14" s="24">
        <v>1117800</v>
      </c>
      <c r="BT14" s="24"/>
      <c r="BU14" s="24">
        <v>1509400</v>
      </c>
      <c r="BV14" s="24"/>
      <c r="BW14" s="24">
        <v>979500</v>
      </c>
      <c r="BX14" s="24"/>
      <c r="BY14" s="24">
        <v>363100</v>
      </c>
      <c r="BZ14" s="24"/>
      <c r="CA14" s="24">
        <v>494400</v>
      </c>
      <c r="CB14" s="24"/>
      <c r="CC14" s="24">
        <v>-178300</v>
      </c>
      <c r="CD14" s="24"/>
      <c r="CE14" s="24">
        <v>270800</v>
      </c>
      <c r="CF14" s="24"/>
      <c r="CG14" s="24">
        <f t="shared" si="6"/>
        <v>85824700</v>
      </c>
      <c r="CH14" s="24"/>
      <c r="CI14" s="24">
        <f t="shared" si="7"/>
        <v>-1509400</v>
      </c>
      <c r="CJ14" s="24"/>
      <c r="CK14" s="24">
        <v>4000</v>
      </c>
      <c r="CL14" s="24"/>
      <c r="CM14" s="24"/>
      <c r="CN14" s="24"/>
      <c r="CO14" s="24">
        <v>2400700</v>
      </c>
      <c r="CP14" s="24"/>
      <c r="CQ14" s="24">
        <v>-51700</v>
      </c>
      <c r="CR14" s="24"/>
      <c r="CS14" s="24">
        <v>518700</v>
      </c>
      <c r="CT14" s="24"/>
      <c r="CU14" s="24">
        <v>184000</v>
      </c>
      <c r="CV14" s="24"/>
      <c r="CW14" s="24">
        <v>45200</v>
      </c>
      <c r="CX14" s="24"/>
      <c r="CY14" s="24">
        <f>'[1]Sheet1'!$F$9</f>
        <v>107500</v>
      </c>
      <c r="CZ14" s="24"/>
      <c r="DA14" s="24">
        <f t="shared" si="8"/>
        <v>87523700</v>
      </c>
      <c r="DB14" s="24"/>
      <c r="DC14" s="24">
        <f>-218700-270800</f>
        <v>-489500</v>
      </c>
      <c r="DD14" s="24"/>
      <c r="DE14" s="24">
        <v>-476000</v>
      </c>
      <c r="DF14" s="24"/>
      <c r="DG14" s="54">
        <f t="shared" si="9"/>
        <v>86558200</v>
      </c>
      <c r="DH14" s="24"/>
      <c r="DI14" s="24">
        <v>87523700</v>
      </c>
      <c r="DJ14" s="19"/>
      <c r="DK14" s="24">
        <v>-4000</v>
      </c>
      <c r="DL14" s="50"/>
      <c r="DM14" s="24"/>
      <c r="DN14" s="24"/>
      <c r="DO14" s="24">
        <f t="shared" si="10"/>
        <v>87519700</v>
      </c>
      <c r="DP14" s="19"/>
      <c r="DQ14" s="24">
        <v>184000</v>
      </c>
      <c r="DR14" s="24"/>
      <c r="DS14" s="24">
        <v>21400</v>
      </c>
      <c r="DT14" s="24"/>
      <c r="DU14" s="24">
        <v>139700</v>
      </c>
      <c r="DV14" s="24"/>
      <c r="DW14" s="24">
        <v>4355700</v>
      </c>
      <c r="DX14" s="24"/>
      <c r="DY14" s="24">
        <v>47500</v>
      </c>
      <c r="DZ14" s="58" t="s">
        <v>89</v>
      </c>
      <c r="EA14" s="24"/>
      <c r="EB14" s="24"/>
      <c r="EC14" s="24">
        <v>800100</v>
      </c>
      <c r="ED14" s="24"/>
      <c r="EE14" s="24">
        <v>85000</v>
      </c>
      <c r="EF14" s="24"/>
      <c r="EG14" s="24">
        <v>1145800</v>
      </c>
      <c r="EH14" s="24"/>
      <c r="EI14" s="24">
        <v>464600</v>
      </c>
      <c r="EJ14" s="24"/>
      <c r="EK14" s="24">
        <v>-61100</v>
      </c>
      <c r="EL14" s="19"/>
      <c r="EM14" s="24">
        <f>SUM(DO14:EL14)</f>
        <v>94702400</v>
      </c>
      <c r="EN14" s="19"/>
      <c r="EO14" s="24">
        <f>-218700-270800</f>
        <v>-489500</v>
      </c>
      <c r="EP14" s="24"/>
      <c r="EQ14" s="24">
        <v>-476000</v>
      </c>
      <c r="ER14" s="19"/>
      <c r="ES14" s="55">
        <f>SUM(EM14:ER14)</f>
        <v>93736900</v>
      </c>
    </row>
    <row r="15" spans="1:149" ht="12.75">
      <c r="A15" s="46" t="s">
        <v>92</v>
      </c>
      <c r="B15" s="19"/>
      <c r="C15" s="24">
        <v>35760300</v>
      </c>
      <c r="D15" s="24"/>
      <c r="E15" s="24"/>
      <c r="F15" s="24"/>
      <c r="G15" s="24">
        <v>-357800</v>
      </c>
      <c r="H15" s="24"/>
      <c r="I15" s="24">
        <v>874200</v>
      </c>
      <c r="J15" s="24"/>
      <c r="K15" s="24">
        <v>428300</v>
      </c>
      <c r="L15" s="24"/>
      <c r="M15" s="24">
        <v>57100</v>
      </c>
      <c r="N15" s="24"/>
      <c r="O15" s="24">
        <f t="shared" si="0"/>
        <v>36762100</v>
      </c>
      <c r="P15" s="24"/>
      <c r="Q15" s="24">
        <v>-57100</v>
      </c>
      <c r="R15" s="24"/>
      <c r="S15" s="24">
        <v>357800</v>
      </c>
      <c r="T15" s="24"/>
      <c r="U15" s="24">
        <v>-2200</v>
      </c>
      <c r="V15" s="24"/>
      <c r="W15" s="24">
        <f t="shared" si="1"/>
        <v>37060600</v>
      </c>
      <c r="X15" s="24"/>
      <c r="Y15" s="24"/>
      <c r="Z15" s="24"/>
      <c r="AA15" s="24">
        <v>0</v>
      </c>
      <c r="AB15" s="24"/>
      <c r="AC15" s="24">
        <v>290700</v>
      </c>
      <c r="AD15" s="24"/>
      <c r="AE15" s="24">
        <v>54600</v>
      </c>
      <c r="AF15" s="24"/>
      <c r="AG15" s="24">
        <v>853500</v>
      </c>
      <c r="AH15" s="24"/>
      <c r="AI15" s="24">
        <v>232600</v>
      </c>
      <c r="AJ15" s="24"/>
      <c r="AK15" s="24">
        <v>21900</v>
      </c>
      <c r="AL15" s="24"/>
      <c r="AM15" s="24">
        <v>-1386500</v>
      </c>
      <c r="AN15" s="24"/>
      <c r="AO15" s="24">
        <f t="shared" si="2"/>
        <v>37127400</v>
      </c>
      <c r="AP15" s="24"/>
      <c r="AQ15" s="24">
        <v>1925700</v>
      </c>
      <c r="AR15" s="24"/>
      <c r="AS15" s="24">
        <v>-539200</v>
      </c>
      <c r="AT15" s="24"/>
      <c r="AU15" s="24">
        <v>-3466900</v>
      </c>
      <c r="AV15" s="24"/>
      <c r="AW15" s="24">
        <f>290700</f>
        <v>290700</v>
      </c>
      <c r="AX15" s="24"/>
      <c r="AY15" s="24">
        <f>-AS15*2</f>
        <v>1078400</v>
      </c>
      <c r="AZ15" s="24"/>
      <c r="BA15" s="24">
        <v>188700</v>
      </c>
      <c r="BB15" s="24"/>
      <c r="BC15" s="24">
        <v>49000</v>
      </c>
      <c r="BD15" s="24"/>
      <c r="BE15" s="24">
        <v>57000</v>
      </c>
      <c r="BF15" s="24"/>
      <c r="BG15" s="24"/>
      <c r="BH15" s="24"/>
      <c r="BI15" s="24">
        <f t="shared" si="3"/>
        <v>36710800</v>
      </c>
      <c r="BJ15" s="24"/>
      <c r="BK15" s="24">
        <v>-23500</v>
      </c>
      <c r="BL15" s="24"/>
      <c r="BM15" s="24">
        <v>-453400</v>
      </c>
      <c r="BN15" s="24"/>
      <c r="BO15" s="24">
        <f t="shared" si="4"/>
        <v>36233900</v>
      </c>
      <c r="BP15" s="24"/>
      <c r="BQ15" s="24">
        <f t="shared" si="5"/>
        <v>453400</v>
      </c>
      <c r="BR15" s="24"/>
      <c r="BS15" s="24">
        <v>574800</v>
      </c>
      <c r="BT15" s="24"/>
      <c r="BU15" s="24">
        <v>934400</v>
      </c>
      <c r="BV15" s="24"/>
      <c r="BW15" s="24">
        <v>600100</v>
      </c>
      <c r="BX15" s="24"/>
      <c r="BY15" s="24">
        <v>205400</v>
      </c>
      <c r="BZ15" s="24"/>
      <c r="CA15" s="24">
        <v>271000</v>
      </c>
      <c r="CB15" s="24"/>
      <c r="CC15" s="24">
        <v>-16900</v>
      </c>
      <c r="CD15" s="24"/>
      <c r="CE15" s="24"/>
      <c r="CF15" s="24"/>
      <c r="CG15" s="24">
        <f t="shared" si="6"/>
        <v>39256100</v>
      </c>
      <c r="CH15" s="24"/>
      <c r="CI15" s="24">
        <f t="shared" si="7"/>
        <v>-934400</v>
      </c>
      <c r="CJ15" s="24"/>
      <c r="CK15" s="24">
        <v>3000</v>
      </c>
      <c r="CL15" s="24"/>
      <c r="CM15" s="24"/>
      <c r="CN15" s="24"/>
      <c r="CO15" s="24">
        <v>1290000</v>
      </c>
      <c r="CP15" s="24"/>
      <c r="CQ15" s="24">
        <v>-57100</v>
      </c>
      <c r="CR15" s="24"/>
      <c r="CS15" s="24">
        <v>267500</v>
      </c>
      <c r="CT15" s="24"/>
      <c r="CU15" s="24">
        <v>97800</v>
      </c>
      <c r="CV15" s="24"/>
      <c r="CW15" s="24">
        <v>31900</v>
      </c>
      <c r="CX15" s="24"/>
      <c r="CY15" s="24">
        <f>'[1]Sheet1'!$F$10</f>
        <v>33200</v>
      </c>
      <c r="CZ15" s="24"/>
      <c r="DA15" s="24">
        <f t="shared" si="8"/>
        <v>39988000</v>
      </c>
      <c r="DB15" s="24"/>
      <c r="DC15" s="24">
        <v>-1026300</v>
      </c>
      <c r="DD15" s="24"/>
      <c r="DE15" s="24">
        <v>-1728000</v>
      </c>
      <c r="DF15" s="24"/>
      <c r="DG15" s="54">
        <f t="shared" si="9"/>
        <v>37233700</v>
      </c>
      <c r="DH15" s="24"/>
      <c r="DI15" s="24">
        <v>39988000</v>
      </c>
      <c r="DJ15" s="19"/>
      <c r="DK15" s="24">
        <v>-3000</v>
      </c>
      <c r="DL15" s="50"/>
      <c r="DM15" s="24"/>
      <c r="DN15" s="24"/>
      <c r="DO15" s="24">
        <f t="shared" si="10"/>
        <v>39985000</v>
      </c>
      <c r="DP15" s="19"/>
      <c r="DQ15" s="24">
        <v>97800</v>
      </c>
      <c r="DR15" s="24"/>
      <c r="DS15" s="24">
        <v>7300</v>
      </c>
      <c r="DT15" s="24"/>
      <c r="DU15" s="24">
        <v>47700</v>
      </c>
      <c r="DV15" s="24"/>
      <c r="DW15" s="24">
        <v>299000</v>
      </c>
      <c r="DX15" s="24"/>
      <c r="DY15" s="24">
        <v>197500</v>
      </c>
      <c r="DZ15" s="58" t="s">
        <v>93</v>
      </c>
      <c r="EA15" s="24"/>
      <c r="EB15" s="24"/>
      <c r="EC15" s="24">
        <v>413000</v>
      </c>
      <c r="ED15" s="24"/>
      <c r="EE15" s="24">
        <v>107000</v>
      </c>
      <c r="EF15" s="24"/>
      <c r="EG15" s="24">
        <v>728500</v>
      </c>
      <c r="EH15" s="24"/>
      <c r="EI15" s="24">
        <v>239200</v>
      </c>
      <c r="EJ15" s="24"/>
      <c r="EK15" s="24">
        <v>-41100</v>
      </c>
      <c r="EL15" s="19"/>
      <c r="EM15" s="24">
        <f>SUM(DO15:EL15)</f>
        <v>42080900</v>
      </c>
      <c r="EN15" s="19"/>
      <c r="EO15" s="24">
        <v>-1026300</v>
      </c>
      <c r="EP15" s="24"/>
      <c r="EQ15" s="24">
        <v>-1728000</v>
      </c>
      <c r="ER15" s="19"/>
      <c r="ES15" s="55">
        <f>SUM(EM15:ER15)</f>
        <v>39326600</v>
      </c>
    </row>
    <row r="16" spans="1:149" ht="12.75">
      <c r="A16" s="46" t="s">
        <v>94</v>
      </c>
      <c r="B16" s="19"/>
      <c r="C16" s="24">
        <v>39603400</v>
      </c>
      <c r="D16" s="24"/>
      <c r="E16" s="24"/>
      <c r="F16" s="24"/>
      <c r="G16" s="24">
        <v>-396300</v>
      </c>
      <c r="H16" s="24"/>
      <c r="I16" s="24">
        <v>811000</v>
      </c>
      <c r="J16" s="24"/>
      <c r="K16" s="24">
        <v>478000</v>
      </c>
      <c r="L16" s="24"/>
      <c r="M16" s="24">
        <v>115400</v>
      </c>
      <c r="N16" s="24"/>
      <c r="O16" s="24">
        <f t="shared" si="0"/>
        <v>40611500</v>
      </c>
      <c r="P16" s="24"/>
      <c r="Q16" s="24">
        <v>-365400</v>
      </c>
      <c r="R16" s="24"/>
      <c r="S16" s="24">
        <v>396300</v>
      </c>
      <c r="T16" s="24"/>
      <c r="U16" s="24">
        <v>-2200</v>
      </c>
      <c r="V16" s="24"/>
      <c r="W16" s="24">
        <f t="shared" si="1"/>
        <v>40640200</v>
      </c>
      <c r="X16" s="24"/>
      <c r="Y16" s="24">
        <v>250000</v>
      </c>
      <c r="Z16" s="58" t="s">
        <v>89</v>
      </c>
      <c r="AA16" s="24">
        <v>612800</v>
      </c>
      <c r="AB16" s="24"/>
      <c r="AC16" s="24">
        <v>252300</v>
      </c>
      <c r="AD16" s="24"/>
      <c r="AE16" s="24">
        <v>121200</v>
      </c>
      <c r="AF16" s="24"/>
      <c r="AG16" s="24">
        <v>925100</v>
      </c>
      <c r="AH16" s="24"/>
      <c r="AI16" s="24">
        <v>213100</v>
      </c>
      <c r="AJ16" s="24"/>
      <c r="AK16" s="24">
        <v>14500</v>
      </c>
      <c r="AL16" s="24"/>
      <c r="AM16" s="24">
        <v>-1567100</v>
      </c>
      <c r="AN16" s="24"/>
      <c r="AO16" s="24">
        <f t="shared" si="2"/>
        <v>41462100</v>
      </c>
      <c r="AP16" s="24"/>
      <c r="AQ16" s="24">
        <v>2151400</v>
      </c>
      <c r="AR16" s="24"/>
      <c r="AS16" s="24">
        <v>-584300</v>
      </c>
      <c r="AT16" s="24"/>
      <c r="AU16" s="24">
        <v>-3873800</v>
      </c>
      <c r="AV16" s="24"/>
      <c r="AW16" s="24">
        <f>252300</f>
        <v>252300</v>
      </c>
      <c r="AX16" s="24"/>
      <c r="AY16" s="24">
        <f>-AS16*2</f>
        <v>1168600</v>
      </c>
      <c r="AZ16" s="24"/>
      <c r="BA16" s="24">
        <v>204500</v>
      </c>
      <c r="BB16" s="24"/>
      <c r="BC16" s="24">
        <v>53300</v>
      </c>
      <c r="BD16" s="24"/>
      <c r="BE16" s="24">
        <v>13900</v>
      </c>
      <c r="BF16" s="24"/>
      <c r="BG16" s="24"/>
      <c r="BH16" s="24"/>
      <c r="BI16" s="24">
        <f t="shared" si="3"/>
        <v>40848000</v>
      </c>
      <c r="BJ16" s="24"/>
      <c r="BK16" s="24">
        <v>-25600</v>
      </c>
      <c r="BL16" s="24"/>
      <c r="BM16" s="24">
        <v>-376700</v>
      </c>
      <c r="BN16" s="24"/>
      <c r="BO16" s="24">
        <f t="shared" si="4"/>
        <v>40445700</v>
      </c>
      <c r="BP16" s="24"/>
      <c r="BQ16" s="24">
        <f t="shared" si="5"/>
        <v>376700</v>
      </c>
      <c r="BR16" s="24"/>
      <c r="BS16" s="24">
        <v>531600</v>
      </c>
      <c r="BT16" s="24"/>
      <c r="BU16" s="24">
        <v>941000</v>
      </c>
      <c r="BV16" s="24"/>
      <c r="BW16" s="24">
        <v>602300</v>
      </c>
      <c r="BX16" s="24"/>
      <c r="BY16" s="24">
        <v>192300</v>
      </c>
      <c r="BZ16" s="24"/>
      <c r="CA16" s="24">
        <v>272900</v>
      </c>
      <c r="CB16" s="24"/>
      <c r="CC16" s="24">
        <v>63900</v>
      </c>
      <c r="CD16" s="24"/>
      <c r="CE16" s="24"/>
      <c r="CF16" s="24"/>
      <c r="CG16" s="24">
        <f t="shared" si="6"/>
        <v>43426400</v>
      </c>
      <c r="CH16" s="24"/>
      <c r="CI16" s="24">
        <f t="shared" si="7"/>
        <v>-941000</v>
      </c>
      <c r="CJ16" s="24"/>
      <c r="CK16" s="24">
        <v>2600</v>
      </c>
      <c r="CL16" s="24"/>
      <c r="CM16" s="24"/>
      <c r="CN16" s="24"/>
      <c r="CO16" s="24">
        <v>1146900</v>
      </c>
      <c r="CP16" s="24"/>
      <c r="CQ16" s="24">
        <v>-44100</v>
      </c>
      <c r="CR16" s="24"/>
      <c r="CS16" s="24">
        <v>282100</v>
      </c>
      <c r="CT16" s="24"/>
      <c r="CU16" s="24">
        <v>100800</v>
      </c>
      <c r="CV16" s="24"/>
      <c r="CW16" s="24">
        <v>21300</v>
      </c>
      <c r="CX16" s="24"/>
      <c r="CY16" s="24">
        <f>'[1]Sheet1'!$F$11</f>
        <v>60500</v>
      </c>
      <c r="CZ16" s="24"/>
      <c r="DA16" s="24">
        <f t="shared" si="8"/>
        <v>44055500</v>
      </c>
      <c r="DB16" s="24"/>
      <c r="DC16" s="24">
        <v>-700900</v>
      </c>
      <c r="DD16" s="59"/>
      <c r="DE16" s="24">
        <v>-193000</v>
      </c>
      <c r="DF16" s="24"/>
      <c r="DG16" s="54">
        <f t="shared" si="9"/>
        <v>43161600</v>
      </c>
      <c r="DH16" s="24"/>
      <c r="DI16" s="24">
        <v>44055500</v>
      </c>
      <c r="DJ16" s="19"/>
      <c r="DK16" s="24">
        <v>-2600</v>
      </c>
      <c r="DL16" s="50"/>
      <c r="DM16" s="24"/>
      <c r="DN16" s="24"/>
      <c r="DO16" s="24">
        <f t="shared" si="10"/>
        <v>44052900</v>
      </c>
      <c r="DP16" s="19"/>
      <c r="DQ16" s="24">
        <v>100800</v>
      </c>
      <c r="DR16" s="24"/>
      <c r="DS16" s="24">
        <v>11800</v>
      </c>
      <c r="DT16" s="24"/>
      <c r="DU16" s="24">
        <v>76800</v>
      </c>
      <c r="DV16" s="24"/>
      <c r="DW16" s="24">
        <v>1258000</v>
      </c>
      <c r="DX16" s="24"/>
      <c r="DY16" s="24"/>
      <c r="DZ16" s="24"/>
      <c r="EA16" s="24"/>
      <c r="EB16" s="24"/>
      <c r="EC16" s="24">
        <v>363300</v>
      </c>
      <c r="ED16" s="24"/>
      <c r="EE16" s="24">
        <v>71100</v>
      </c>
      <c r="EF16" s="24"/>
      <c r="EG16" s="24">
        <v>665100</v>
      </c>
      <c r="EH16" s="24"/>
      <c r="EI16" s="24">
        <v>246100</v>
      </c>
      <c r="EJ16" s="24"/>
      <c r="EK16" s="24">
        <v>-65400</v>
      </c>
      <c r="EL16" s="19"/>
      <c r="EM16" s="24">
        <f>SUM(DO16:EL16)</f>
        <v>46780500</v>
      </c>
      <c r="EN16" s="19"/>
      <c r="EO16" s="24">
        <v>-700900</v>
      </c>
      <c r="EP16" s="59"/>
      <c r="EQ16" s="24">
        <v>-193000</v>
      </c>
      <c r="ER16" s="19"/>
      <c r="ES16" s="55">
        <f>SUM(EM16:ER16)</f>
        <v>45886600</v>
      </c>
    </row>
    <row r="17" spans="1:149" ht="12.75">
      <c r="A17" s="46" t="s">
        <v>95</v>
      </c>
      <c r="B17" s="19"/>
      <c r="C17" s="24">
        <f>97096600</f>
        <v>97096600</v>
      </c>
      <c r="D17" s="24"/>
      <c r="E17" s="24">
        <v>-38200</v>
      </c>
      <c r="F17" s="56" t="s">
        <v>93</v>
      </c>
      <c r="G17" s="57">
        <v>-971300</v>
      </c>
      <c r="H17" s="56"/>
      <c r="I17" s="24">
        <v>2207500</v>
      </c>
      <c r="J17" s="24"/>
      <c r="K17" s="24">
        <v>1033300</v>
      </c>
      <c r="L17" s="24"/>
      <c r="M17" s="24">
        <v>188900</v>
      </c>
      <c r="N17" s="24"/>
      <c r="O17" s="24">
        <f t="shared" si="0"/>
        <v>99516800</v>
      </c>
      <c r="P17" s="24"/>
      <c r="Q17" s="24">
        <v>-188900</v>
      </c>
      <c r="R17" s="24"/>
      <c r="S17" s="24">
        <v>971300</v>
      </c>
      <c r="T17" s="24"/>
      <c r="U17" s="24">
        <v>62100</v>
      </c>
      <c r="V17" s="24"/>
      <c r="W17" s="24">
        <f t="shared" si="1"/>
        <v>100361300</v>
      </c>
      <c r="X17" s="24"/>
      <c r="Y17" s="24"/>
      <c r="Z17" s="24"/>
      <c r="AA17" s="24">
        <v>3139000</v>
      </c>
      <c r="AB17" s="24"/>
      <c r="AC17" s="24">
        <v>735900</v>
      </c>
      <c r="AD17" s="24"/>
      <c r="AE17" s="24">
        <v>194000</v>
      </c>
      <c r="AF17" s="24"/>
      <c r="AG17" s="24">
        <v>2003200</v>
      </c>
      <c r="AH17" s="24"/>
      <c r="AI17" s="24">
        <v>467600</v>
      </c>
      <c r="AJ17" s="24"/>
      <c r="AK17" s="24">
        <v>105200</v>
      </c>
      <c r="AL17" s="24"/>
      <c r="AM17" s="24">
        <v>-4097000</v>
      </c>
      <c r="AN17" s="24"/>
      <c r="AO17" s="24">
        <f t="shared" si="2"/>
        <v>102909200</v>
      </c>
      <c r="AP17" s="24"/>
      <c r="AQ17" s="24">
        <v>5350500</v>
      </c>
      <c r="AR17" s="24"/>
      <c r="AS17" s="24">
        <v>-1253500</v>
      </c>
      <c r="AT17" s="24"/>
      <c r="AU17" s="24">
        <v>-9632100</v>
      </c>
      <c r="AV17" s="24"/>
      <c r="AW17" s="24">
        <f>735900</f>
        <v>735900</v>
      </c>
      <c r="AX17" s="24"/>
      <c r="AY17" s="24">
        <v>2506900</v>
      </c>
      <c r="AZ17" s="24"/>
      <c r="BA17" s="24">
        <v>438800</v>
      </c>
      <c r="BB17" s="24"/>
      <c r="BC17" s="24">
        <v>147500</v>
      </c>
      <c r="BD17" s="24"/>
      <c r="BE17" s="24">
        <v>151300</v>
      </c>
      <c r="BF17" s="24"/>
      <c r="BG17" s="24">
        <v>-20000</v>
      </c>
      <c r="BH17" s="24"/>
      <c r="BI17" s="24">
        <f t="shared" si="3"/>
        <v>101334500</v>
      </c>
      <c r="BJ17" s="24"/>
      <c r="BK17" s="24">
        <v>-70900</v>
      </c>
      <c r="BL17" s="24"/>
      <c r="BM17" s="24">
        <v>-957500</v>
      </c>
      <c r="BN17" s="24"/>
      <c r="BO17" s="24">
        <f t="shared" si="4"/>
        <v>100306100</v>
      </c>
      <c r="BP17" s="24"/>
      <c r="BQ17" s="24">
        <f t="shared" si="5"/>
        <v>957500</v>
      </c>
      <c r="BR17" s="24"/>
      <c r="BS17" s="24">
        <v>1451900</v>
      </c>
      <c r="BT17" s="24"/>
      <c r="BU17" s="24">
        <v>2161700</v>
      </c>
      <c r="BV17" s="24"/>
      <c r="BW17" s="24">
        <v>1423300</v>
      </c>
      <c r="BX17" s="24"/>
      <c r="BY17" s="24">
        <v>434800</v>
      </c>
      <c r="BZ17" s="24"/>
      <c r="CA17" s="24">
        <v>600800</v>
      </c>
      <c r="CB17" s="24"/>
      <c r="CC17" s="24">
        <v>-208000</v>
      </c>
      <c r="CD17" s="24"/>
      <c r="CE17" s="24"/>
      <c r="CF17" s="24"/>
      <c r="CG17" s="24">
        <f t="shared" si="6"/>
        <v>107128100</v>
      </c>
      <c r="CH17" s="24"/>
      <c r="CI17" s="24">
        <f t="shared" si="7"/>
        <v>-2161700</v>
      </c>
      <c r="CJ17" s="24"/>
      <c r="CK17" s="24">
        <v>7100</v>
      </c>
      <c r="CL17" s="24"/>
      <c r="CM17" s="24">
        <v>250000</v>
      </c>
      <c r="CN17" s="58" t="s">
        <v>89</v>
      </c>
      <c r="CO17" s="24">
        <v>3065800</v>
      </c>
      <c r="CP17" s="24"/>
      <c r="CQ17" s="24">
        <v>-103900</v>
      </c>
      <c r="CR17" s="24"/>
      <c r="CS17" s="24">
        <v>590000</v>
      </c>
      <c r="CT17" s="24"/>
      <c r="CU17" s="24">
        <v>216300</v>
      </c>
      <c r="CV17" s="24"/>
      <c r="CW17" s="24">
        <v>33100</v>
      </c>
      <c r="CX17" s="24"/>
      <c r="CY17" s="24">
        <f>'[1]Sheet1'!$F$12</f>
        <v>111000</v>
      </c>
      <c r="CZ17" s="24"/>
      <c r="DA17" s="24">
        <f t="shared" si="8"/>
        <v>109135800</v>
      </c>
      <c r="DB17" s="24"/>
      <c r="DC17" s="24"/>
      <c r="DD17" s="24"/>
      <c r="DE17" s="24">
        <v>-979100</v>
      </c>
      <c r="DF17" s="24"/>
      <c r="DG17" s="54">
        <f t="shared" si="9"/>
        <v>108156700</v>
      </c>
      <c r="DH17" s="24"/>
      <c r="DI17" s="24">
        <v>109135800</v>
      </c>
      <c r="DJ17" s="19"/>
      <c r="DK17" s="24">
        <v>-7100</v>
      </c>
      <c r="DL17" s="50"/>
      <c r="DM17" s="24">
        <v>-250000</v>
      </c>
      <c r="DN17" s="24"/>
      <c r="DO17" s="24">
        <f t="shared" si="10"/>
        <v>108878700</v>
      </c>
      <c r="DP17" s="19"/>
      <c r="DQ17" s="24">
        <v>216300</v>
      </c>
      <c r="DR17" s="24"/>
      <c r="DS17" s="24">
        <v>22200</v>
      </c>
      <c r="DT17" s="24"/>
      <c r="DU17" s="24">
        <v>145600</v>
      </c>
      <c r="DV17" s="24"/>
      <c r="DW17" s="24">
        <v>4246500</v>
      </c>
      <c r="DX17" s="24"/>
      <c r="DY17" s="24">
        <v>162700</v>
      </c>
      <c r="DZ17" s="58" t="s">
        <v>96</v>
      </c>
      <c r="EA17" s="24"/>
      <c r="EB17" s="24"/>
      <c r="EC17" s="24">
        <v>1005100</v>
      </c>
      <c r="ED17" s="24"/>
      <c r="EE17" s="24">
        <v>154600</v>
      </c>
      <c r="EF17" s="24"/>
      <c r="EG17" s="24">
        <v>1676900</v>
      </c>
      <c r="EH17" s="24"/>
      <c r="EI17" s="24">
        <v>524500</v>
      </c>
      <c r="EJ17" s="24"/>
      <c r="EK17" s="24">
        <v>-88800</v>
      </c>
      <c r="EL17" s="19"/>
      <c r="EM17" s="24">
        <f>SUM(DO17:EL17)</f>
        <v>116944300</v>
      </c>
      <c r="EN17" s="19"/>
      <c r="EO17" s="24"/>
      <c r="EP17" s="24"/>
      <c r="EQ17" s="24">
        <v>-979100</v>
      </c>
      <c r="ER17" s="19"/>
      <c r="ES17" s="55">
        <f>SUM(EM17:ER17)</f>
        <v>115965200</v>
      </c>
    </row>
    <row r="18" spans="1:149" ht="12.75">
      <c r="A18" s="18"/>
      <c r="B18" s="19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54"/>
      <c r="DH18" s="24"/>
      <c r="DI18" s="24"/>
      <c r="DJ18" s="19"/>
      <c r="DK18" s="24"/>
      <c r="DL18" s="19"/>
      <c r="DM18" s="24"/>
      <c r="DN18" s="24"/>
      <c r="DO18" s="24"/>
      <c r="DP18" s="19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19"/>
      <c r="EM18" s="19"/>
      <c r="EN18" s="19"/>
      <c r="EO18" s="24"/>
      <c r="EP18" s="24"/>
      <c r="EQ18" s="24"/>
      <c r="ER18" s="19"/>
      <c r="ES18" s="25"/>
    </row>
    <row r="19" spans="1:149" ht="12.75">
      <c r="A19" s="60" t="s">
        <v>97</v>
      </c>
      <c r="B19" s="19"/>
      <c r="C19" s="61">
        <f>SUM(C10:C18)</f>
        <v>352320400</v>
      </c>
      <c r="D19" s="24"/>
      <c r="E19" s="61">
        <f>SUM(E10:E18)</f>
        <v>-294200</v>
      </c>
      <c r="F19" s="24"/>
      <c r="G19" s="61">
        <f>SUM(G10:G18)</f>
        <v>-3522600</v>
      </c>
      <c r="H19" s="24"/>
      <c r="I19" s="61">
        <f>SUM(I10:I18)</f>
        <v>8035600</v>
      </c>
      <c r="J19" s="24"/>
      <c r="K19" s="61">
        <f>SUM(K10:K18)</f>
        <v>3882900</v>
      </c>
      <c r="L19" s="24"/>
      <c r="M19" s="61">
        <f>SUM(M10:M18)</f>
        <v>816300</v>
      </c>
      <c r="N19" s="24"/>
      <c r="O19" s="61">
        <f>SUM(O10:O18)</f>
        <v>361238400</v>
      </c>
      <c r="P19" s="24"/>
      <c r="Q19" s="61">
        <f>SUM(Q10:Q18)</f>
        <v>-1066300</v>
      </c>
      <c r="R19" s="24"/>
      <c r="S19" s="61">
        <f>SUM(S10:S18)</f>
        <v>3522600</v>
      </c>
      <c r="T19" s="24"/>
      <c r="U19" s="61">
        <f>SUM(U10:U18)</f>
        <v>-20900</v>
      </c>
      <c r="V19" s="24"/>
      <c r="W19" s="61">
        <f>SUM(W10:W18)</f>
        <v>363673800</v>
      </c>
      <c r="X19" s="24"/>
      <c r="Y19" s="61">
        <f>SUM(Y10:Y18)</f>
        <v>250000</v>
      </c>
      <c r="Z19" s="24"/>
      <c r="AA19" s="61">
        <f>SUM(AA10:AA18)</f>
        <v>11588300</v>
      </c>
      <c r="AB19" s="24"/>
      <c r="AC19" s="61">
        <f>SUM(AC10:AC18)</f>
        <v>2764600</v>
      </c>
      <c r="AD19" s="24"/>
      <c r="AE19" s="61">
        <f>SUM(AE10:AE18)</f>
        <v>850900</v>
      </c>
      <c r="AF19" s="24"/>
      <c r="AG19" s="61">
        <f>SUM(AG10:AG18)</f>
        <v>7615800</v>
      </c>
      <c r="AH19" s="24"/>
      <c r="AI19" s="61">
        <f>SUM(AI10:AI18)</f>
        <v>1690300</v>
      </c>
      <c r="AJ19" s="24"/>
      <c r="AK19" s="61">
        <f>SUM(AK10:AK18)</f>
        <v>192300</v>
      </c>
      <c r="AL19" s="24"/>
      <c r="AM19" s="61">
        <f>SUM(AM10:AM18)</f>
        <v>-14621400</v>
      </c>
      <c r="AN19" s="24"/>
      <c r="AO19" s="61">
        <f>SUM(AO10:AO18)</f>
        <v>374004600</v>
      </c>
      <c r="AP19" s="24"/>
      <c r="AQ19" s="61">
        <f>SUM(AQ10:AQ18)</f>
        <v>19431400</v>
      </c>
      <c r="AR19" s="24"/>
      <c r="AS19" s="61">
        <f>SUM(AS10:AS18)</f>
        <v>-4810000</v>
      </c>
      <c r="AT19" s="24"/>
      <c r="AU19" s="61">
        <f>SUM(AU10:AU18)</f>
        <v>-34982900</v>
      </c>
      <c r="AV19" s="24"/>
      <c r="AW19" s="61">
        <f>SUM(AW10:AW18)</f>
        <v>2764600</v>
      </c>
      <c r="AX19" s="24"/>
      <c r="AY19" s="61">
        <f>SUM(AY10:AY18)</f>
        <v>9619700</v>
      </c>
      <c r="AZ19" s="24"/>
      <c r="BA19" s="61">
        <f>SUM(BA10:BA18)</f>
        <v>1683700</v>
      </c>
      <c r="BB19" s="24"/>
      <c r="BC19" s="61">
        <f>SUM(BC10:BC18)</f>
        <v>1034600</v>
      </c>
      <c r="BD19" s="24"/>
      <c r="BE19" s="61">
        <f>SUM(BE10:BE18)</f>
        <v>618500</v>
      </c>
      <c r="BF19" s="24"/>
      <c r="BG19" s="61">
        <f>SUM(BG10:BG18)</f>
        <v>-20000</v>
      </c>
      <c r="BH19" s="24"/>
      <c r="BI19" s="61">
        <f>SUM(BI10:BI18)</f>
        <v>369344200</v>
      </c>
      <c r="BJ19" s="24"/>
      <c r="BK19" s="61">
        <f>SUM(BK10:BK18)</f>
        <v>-507500</v>
      </c>
      <c r="BL19" s="24"/>
      <c r="BM19" s="61">
        <f>SUM(BM10:BM18)</f>
        <v>-3573800</v>
      </c>
      <c r="BN19" s="24"/>
      <c r="BO19" s="61">
        <f>SUM(BO10:BO18)</f>
        <v>365262900</v>
      </c>
      <c r="BP19" s="24"/>
      <c r="BQ19" s="61">
        <f>SUM(BQ10:BQ18)</f>
        <v>3573800</v>
      </c>
      <c r="BR19" s="24"/>
      <c r="BS19" s="61">
        <f>SUM(BS10:BS18)</f>
        <v>5245100</v>
      </c>
      <c r="BT19" s="24"/>
      <c r="BU19" s="61">
        <f>SUM(BU10:BU18)</f>
        <v>7686100</v>
      </c>
      <c r="BV19" s="24"/>
      <c r="BW19" s="61">
        <f>SUM(BW10:BW18)</f>
        <v>4948000</v>
      </c>
      <c r="BX19" s="24"/>
      <c r="BY19" s="61">
        <f>SUM(BY10:BY18)</f>
        <v>1693200</v>
      </c>
      <c r="BZ19" s="24"/>
      <c r="CA19" s="61">
        <f>SUM(CA10:CA18)</f>
        <v>2322500</v>
      </c>
      <c r="CB19" s="24"/>
      <c r="CC19" s="61">
        <f>SUM(CC10:CC18)</f>
        <v>-701200</v>
      </c>
      <c r="CD19" s="24"/>
      <c r="CE19" s="61">
        <f>SUM(CE10:CE18)</f>
        <v>270800</v>
      </c>
      <c r="CF19" s="24"/>
      <c r="CG19" s="61">
        <f>SUM(CG10:CG18)</f>
        <v>390301200</v>
      </c>
      <c r="CH19" s="24"/>
      <c r="CI19" s="61">
        <f>SUM(CI10:CI18)</f>
        <v>-7686100</v>
      </c>
      <c r="CJ19" s="24"/>
      <c r="CK19" s="61">
        <f>SUM(CK10:CK18)</f>
        <v>21700</v>
      </c>
      <c r="CL19" s="24"/>
      <c r="CM19" s="61">
        <f>SUM(CM10:CM18)</f>
        <v>250000</v>
      </c>
      <c r="CN19" s="24"/>
      <c r="CO19" s="61">
        <f>SUM(CO10:CO18)</f>
        <v>11398800</v>
      </c>
      <c r="CP19" s="24"/>
      <c r="CQ19" s="61">
        <f>SUM(CQ10:CQ18)</f>
        <v>-363800</v>
      </c>
      <c r="CR19" s="24"/>
      <c r="CS19" s="61">
        <f>SUM(CS10:CS18)</f>
        <v>2334900</v>
      </c>
      <c r="CT19" s="24"/>
      <c r="CU19" s="61">
        <f>SUM(CU10:CU18)</f>
        <v>846000</v>
      </c>
      <c r="CV19" s="24"/>
      <c r="CW19" s="61">
        <f>SUM(CW10:CW18)</f>
        <v>104400</v>
      </c>
      <c r="CX19" s="24"/>
      <c r="CY19" s="61">
        <f>SUM(CY10:CY18)</f>
        <v>450500</v>
      </c>
      <c r="CZ19" s="24"/>
      <c r="DA19" s="61">
        <f>SUM(DA10:DA18)</f>
        <v>397657600</v>
      </c>
      <c r="DB19" s="24"/>
      <c r="DC19" s="61">
        <f>SUM(DC10:DC18)</f>
        <v>-2216700</v>
      </c>
      <c r="DD19" s="24"/>
      <c r="DE19" s="61">
        <f>SUM(DE10:DE18)</f>
        <v>-3990100</v>
      </c>
      <c r="DF19" s="24"/>
      <c r="DG19" s="62">
        <f>SUM(DG10:DG18)</f>
        <v>391450800</v>
      </c>
      <c r="DH19" s="24"/>
      <c r="DI19" s="61">
        <f>SUM(DI10:DI18)</f>
        <v>397657600</v>
      </c>
      <c r="DJ19" s="19"/>
      <c r="DK19" s="61">
        <f>SUM(DK10:DK18)</f>
        <v>-21700</v>
      </c>
      <c r="DL19" s="19"/>
      <c r="DM19" s="61">
        <f>SUM(DM10:DM18)</f>
        <v>-250000</v>
      </c>
      <c r="DN19" s="24"/>
      <c r="DO19" s="61">
        <f>SUM(DO10:DO18)</f>
        <v>397385900</v>
      </c>
      <c r="DP19" s="19"/>
      <c r="DQ19" s="61">
        <f>SUM(DQ10:DQ18)</f>
        <v>846000</v>
      </c>
      <c r="DR19" s="24"/>
      <c r="DS19" s="61">
        <f>SUM(DS10:DS18)</f>
        <v>90400</v>
      </c>
      <c r="DT19" s="24"/>
      <c r="DU19" s="61">
        <f>SUM(DU10:DU18)</f>
        <v>589900</v>
      </c>
      <c r="DV19" s="24"/>
      <c r="DW19" s="61">
        <f>SUM(DW10:DW18)</f>
        <v>14042300</v>
      </c>
      <c r="DX19" s="24"/>
      <c r="DY19" s="61">
        <f>SUM(DY10:DY18)</f>
        <v>407700</v>
      </c>
      <c r="DZ19" s="24"/>
      <c r="EA19" s="61">
        <f>SUM(EA10:EA18)</f>
        <v>883600</v>
      </c>
      <c r="EB19" s="24"/>
      <c r="EC19" s="61">
        <f>SUM(EC10:EC18)</f>
        <v>3607800</v>
      </c>
      <c r="ED19" s="24"/>
      <c r="EE19" s="61">
        <f>SUM(EE10:EE18)</f>
        <v>541500</v>
      </c>
      <c r="EF19" s="24"/>
      <c r="EG19" s="61">
        <f>SUM(EG10:EG18)</f>
        <v>5861900</v>
      </c>
      <c r="EH19" s="24"/>
      <c r="EI19" s="61">
        <f>SUM(EI10:EI18)</f>
        <v>2078000</v>
      </c>
      <c r="EJ19" s="24"/>
      <c r="EK19" s="61">
        <f>SUM(EK10:EK18)</f>
        <v>-379100</v>
      </c>
      <c r="EL19" s="19"/>
      <c r="EM19" s="61">
        <f>SUM(EM10:EM18)</f>
        <v>425955900</v>
      </c>
      <c r="EN19" s="19"/>
      <c r="EO19" s="61">
        <f>SUM(EO10:EO18)</f>
        <v>-2216700</v>
      </c>
      <c r="EP19" s="24"/>
      <c r="EQ19" s="61">
        <f>SUM(EQ10:EQ18)</f>
        <v>-3990100</v>
      </c>
      <c r="ER19" s="19"/>
      <c r="ES19" s="63">
        <f>SUM(ES10:ES18)</f>
        <v>419749100</v>
      </c>
    </row>
    <row r="20" spans="1:149" ht="12.75">
      <c r="A20" s="18"/>
      <c r="B20" s="19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54"/>
      <c r="DH20" s="24"/>
      <c r="DI20" s="24"/>
      <c r="DJ20" s="19"/>
      <c r="DK20" s="24"/>
      <c r="DL20" s="19"/>
      <c r="DM20" s="24"/>
      <c r="DN20" s="24"/>
      <c r="DO20" s="24"/>
      <c r="DP20" s="19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19"/>
      <c r="EM20" s="19"/>
      <c r="EN20" s="19"/>
      <c r="EO20" s="24"/>
      <c r="EP20" s="24"/>
      <c r="EQ20" s="24"/>
      <c r="ER20" s="19"/>
      <c r="ES20" s="25"/>
    </row>
    <row r="21" spans="1:149" ht="12.75">
      <c r="A21" s="46" t="s">
        <v>98</v>
      </c>
      <c r="B21" s="19"/>
      <c r="C21" s="24">
        <v>20609500</v>
      </c>
      <c r="D21" s="24"/>
      <c r="E21" s="24"/>
      <c r="F21" s="24"/>
      <c r="G21" s="24">
        <v>-206200</v>
      </c>
      <c r="H21" s="24"/>
      <c r="I21" s="24">
        <v>410000</v>
      </c>
      <c r="J21" s="24"/>
      <c r="K21" s="24">
        <v>222800</v>
      </c>
      <c r="L21" s="24"/>
      <c r="M21" s="24">
        <v>54400</v>
      </c>
      <c r="N21" s="24"/>
      <c r="O21" s="24">
        <f aca="true" t="shared" si="11" ref="O21:O33">SUM(C21:N21)</f>
        <v>21090500</v>
      </c>
      <c r="P21" s="24"/>
      <c r="Q21" s="24">
        <v>-54400</v>
      </c>
      <c r="R21" s="24"/>
      <c r="S21" s="24">
        <v>206200</v>
      </c>
      <c r="T21" s="24"/>
      <c r="U21" s="24">
        <v>-2200</v>
      </c>
      <c r="V21" s="24"/>
      <c r="W21" s="24">
        <f aca="true" t="shared" si="12" ref="W21:W33">SUM(O21:V21)</f>
        <v>21240100</v>
      </c>
      <c r="X21" s="24"/>
      <c r="Y21" s="24"/>
      <c r="Z21" s="24"/>
      <c r="AA21" s="24">
        <v>0</v>
      </c>
      <c r="AB21" s="24"/>
      <c r="AC21" s="24">
        <v>140100</v>
      </c>
      <c r="AD21" s="24"/>
      <c r="AE21" s="24">
        <v>61200</v>
      </c>
      <c r="AF21" s="24"/>
      <c r="AG21" s="24">
        <v>423300</v>
      </c>
      <c r="AH21" s="24"/>
      <c r="AI21" s="24">
        <v>106300</v>
      </c>
      <c r="AJ21" s="24"/>
      <c r="AK21" s="24">
        <v>14900</v>
      </c>
      <c r="AL21" s="24"/>
      <c r="AM21" s="24">
        <v>-817000</v>
      </c>
      <c r="AN21" s="24"/>
      <c r="AO21" s="24">
        <f aca="true" t="shared" si="13" ref="AO21:AO33">SUM(W21:AN21)</f>
        <v>21168900</v>
      </c>
      <c r="AP21" s="24"/>
      <c r="AQ21" s="24">
        <v>1099300</v>
      </c>
      <c r="AR21" s="24"/>
      <c r="AS21" s="24">
        <v>-282300</v>
      </c>
      <c r="AT21" s="24"/>
      <c r="AU21" s="24">
        <v>-1979100</v>
      </c>
      <c r="AV21" s="24"/>
      <c r="AW21" s="24">
        <f>140100</f>
        <v>140100</v>
      </c>
      <c r="AX21" s="24"/>
      <c r="AY21" s="24">
        <v>564500</v>
      </c>
      <c r="AZ21" s="24"/>
      <c r="BA21" s="24">
        <v>98800</v>
      </c>
      <c r="BB21" s="24"/>
      <c r="BC21" s="24">
        <v>34900</v>
      </c>
      <c r="BD21" s="24"/>
      <c r="BE21" s="24">
        <v>18300</v>
      </c>
      <c r="BF21" s="24"/>
      <c r="BG21" s="24"/>
      <c r="BH21" s="24"/>
      <c r="BI21" s="24">
        <f aca="true" t="shared" si="14" ref="BI21:BI33">SUM(AO21:BH21)</f>
        <v>20863400</v>
      </c>
      <c r="BJ21" s="24"/>
      <c r="BK21" s="24">
        <v>-16800</v>
      </c>
      <c r="BL21" s="24"/>
      <c r="BM21" s="24">
        <v>-177600</v>
      </c>
      <c r="BN21" s="24"/>
      <c r="BO21" s="24">
        <f aca="true" t="shared" si="15" ref="BO21:BO33">SUM(BI21:BN21)</f>
        <v>20669000</v>
      </c>
      <c r="BP21" s="24"/>
      <c r="BQ21" s="24">
        <f aca="true" t="shared" si="16" ref="BQ21:BQ33">-BM21</f>
        <v>177600</v>
      </c>
      <c r="BR21" s="24"/>
      <c r="BS21" s="24">
        <v>257400</v>
      </c>
      <c r="BT21" s="24"/>
      <c r="BU21" s="24">
        <v>397100</v>
      </c>
      <c r="BV21" s="24"/>
      <c r="BW21" s="24">
        <v>321700</v>
      </c>
      <c r="BX21" s="24"/>
      <c r="BY21" s="24">
        <v>101400</v>
      </c>
      <c r="BZ21" s="24"/>
      <c r="CA21" s="24">
        <v>137700</v>
      </c>
      <c r="CB21" s="24"/>
      <c r="CC21" s="24">
        <v>-18800</v>
      </c>
      <c r="CD21" s="24"/>
      <c r="CE21" s="24"/>
      <c r="CF21" s="24"/>
      <c r="CG21" s="24">
        <f aca="true" t="shared" si="17" ref="CG21:CG33">SUM(BO21:CF21)</f>
        <v>22043100</v>
      </c>
      <c r="CH21" s="24"/>
      <c r="CI21" s="24">
        <f aca="true" t="shared" si="18" ref="CI21:CI33">-BU21</f>
        <v>-397100</v>
      </c>
      <c r="CJ21" s="24"/>
      <c r="CK21" s="24">
        <v>500</v>
      </c>
      <c r="CL21" s="24"/>
      <c r="CM21" s="24"/>
      <c r="CN21" s="24"/>
      <c r="CO21" s="24">
        <v>565300</v>
      </c>
      <c r="CP21" s="24"/>
      <c r="CQ21" s="24">
        <v>-26900</v>
      </c>
      <c r="CR21" s="24"/>
      <c r="CS21" s="24">
        <v>133000</v>
      </c>
      <c r="CT21" s="24"/>
      <c r="CU21" s="24">
        <v>49200</v>
      </c>
      <c r="CV21" s="24"/>
      <c r="CW21" s="24">
        <v>6000</v>
      </c>
      <c r="CX21" s="24"/>
      <c r="CY21" s="24">
        <f>'[1]Sheet1'!$F$15</f>
        <v>28600</v>
      </c>
      <c r="CZ21" s="24"/>
      <c r="DA21" s="24">
        <f aca="true" t="shared" si="19" ref="DA21:DA33">SUM(CG21:CZ21)</f>
        <v>22401700</v>
      </c>
      <c r="DB21" s="24"/>
      <c r="DC21" s="24"/>
      <c r="DD21" s="24"/>
      <c r="DE21" s="24">
        <v>-96000</v>
      </c>
      <c r="DF21" s="24"/>
      <c r="DG21" s="54">
        <f aca="true" t="shared" si="20" ref="DG21:DG33">DA21+DC21+DE21</f>
        <v>22305700</v>
      </c>
      <c r="DH21" s="24"/>
      <c r="DI21" s="24">
        <v>22401700</v>
      </c>
      <c r="DJ21" s="19"/>
      <c r="DK21" s="24">
        <v>-500</v>
      </c>
      <c r="DL21" s="50"/>
      <c r="DM21" s="24"/>
      <c r="DN21" s="24"/>
      <c r="DO21" s="24">
        <f aca="true" t="shared" si="21" ref="DO21:DO33">SUM(DI21:DN21)</f>
        <v>22401200</v>
      </c>
      <c r="DP21" s="19"/>
      <c r="DQ21" s="24">
        <v>49200</v>
      </c>
      <c r="DR21" s="24"/>
      <c r="DS21" s="24">
        <v>5800</v>
      </c>
      <c r="DT21" s="24"/>
      <c r="DU21" s="24">
        <v>37900</v>
      </c>
      <c r="DV21" s="24"/>
      <c r="DW21" s="24">
        <v>658300</v>
      </c>
      <c r="DX21" s="24"/>
      <c r="DY21" s="24"/>
      <c r="DZ21" s="24"/>
      <c r="EA21" s="24"/>
      <c r="EB21" s="24"/>
      <c r="EC21" s="24">
        <v>206300</v>
      </c>
      <c r="ED21" s="24"/>
      <c r="EE21" s="24">
        <v>12400</v>
      </c>
      <c r="EF21" s="24"/>
      <c r="EG21" s="24">
        <v>329900</v>
      </c>
      <c r="EH21" s="24"/>
      <c r="EI21" s="24">
        <v>121100</v>
      </c>
      <c r="EJ21" s="24"/>
      <c r="EK21" s="24">
        <v>-16100</v>
      </c>
      <c r="EL21" s="19"/>
      <c r="EM21" s="24">
        <f>SUM(DO21:EL21)</f>
        <v>23806000</v>
      </c>
      <c r="EN21" s="19"/>
      <c r="EO21" s="24"/>
      <c r="EP21" s="24"/>
      <c r="EQ21" s="24">
        <v>-96000</v>
      </c>
      <c r="ER21" s="19"/>
      <c r="ES21" s="55">
        <f>SUM(EM21:ER21)</f>
        <v>23710000</v>
      </c>
    </row>
    <row r="22" spans="1:149" ht="12.75">
      <c r="A22" s="46" t="s">
        <v>99</v>
      </c>
      <c r="B22" s="19"/>
      <c r="C22" s="24">
        <v>9040400</v>
      </c>
      <c r="D22" s="24"/>
      <c r="E22" s="24"/>
      <c r="F22" s="24"/>
      <c r="G22" s="24">
        <v>-90500</v>
      </c>
      <c r="H22" s="24"/>
      <c r="I22" s="24">
        <v>160500</v>
      </c>
      <c r="J22" s="24"/>
      <c r="K22" s="24">
        <v>93900</v>
      </c>
      <c r="L22" s="24"/>
      <c r="M22" s="24">
        <v>23100</v>
      </c>
      <c r="N22" s="24"/>
      <c r="O22" s="24">
        <f t="shared" si="11"/>
        <v>9227400</v>
      </c>
      <c r="P22" s="24"/>
      <c r="Q22" s="24">
        <v>-23100</v>
      </c>
      <c r="R22" s="24"/>
      <c r="S22" s="24">
        <v>90500</v>
      </c>
      <c r="T22" s="24"/>
      <c r="U22" s="24">
        <v>-2200</v>
      </c>
      <c r="V22" s="24"/>
      <c r="W22" s="24">
        <f t="shared" si="12"/>
        <v>9292600</v>
      </c>
      <c r="X22" s="24"/>
      <c r="Y22" s="24"/>
      <c r="Z22" s="24"/>
      <c r="AA22" s="24">
        <v>0</v>
      </c>
      <c r="AB22" s="24"/>
      <c r="AC22" s="24">
        <v>59700</v>
      </c>
      <c r="AD22" s="24"/>
      <c r="AE22" s="24">
        <v>23200</v>
      </c>
      <c r="AF22" s="24"/>
      <c r="AG22" s="24">
        <v>175500</v>
      </c>
      <c r="AH22" s="24"/>
      <c r="AI22" s="24">
        <v>50100</v>
      </c>
      <c r="AJ22" s="24"/>
      <c r="AK22" s="24">
        <v>2200</v>
      </c>
      <c r="AL22" s="24"/>
      <c r="AM22" s="24">
        <v>-370600</v>
      </c>
      <c r="AN22" s="24"/>
      <c r="AO22" s="24">
        <f t="shared" si="13"/>
        <v>9232700</v>
      </c>
      <c r="AP22" s="24"/>
      <c r="AQ22" s="24">
        <v>480100</v>
      </c>
      <c r="AR22" s="24"/>
      <c r="AS22" s="24">
        <v>-109500</v>
      </c>
      <c r="AT22" s="24"/>
      <c r="AU22" s="24">
        <v>-864500</v>
      </c>
      <c r="AV22" s="24"/>
      <c r="AW22" s="24">
        <f>59700</f>
        <v>59700</v>
      </c>
      <c r="AX22" s="24"/>
      <c r="AY22" s="24">
        <f>-AS22*2</f>
        <v>219000</v>
      </c>
      <c r="AZ22" s="24"/>
      <c r="BA22" s="24">
        <v>38300</v>
      </c>
      <c r="BB22" s="24"/>
      <c r="BC22" s="24">
        <v>9700</v>
      </c>
      <c r="BD22" s="24"/>
      <c r="BE22" s="24">
        <v>6700</v>
      </c>
      <c r="BF22" s="24"/>
      <c r="BG22" s="24"/>
      <c r="BH22" s="24"/>
      <c r="BI22" s="24">
        <f t="shared" si="14"/>
        <v>9072200</v>
      </c>
      <c r="BJ22" s="24"/>
      <c r="BK22" s="24">
        <v>-4600</v>
      </c>
      <c r="BL22" s="24"/>
      <c r="BM22" s="24">
        <v>-72900</v>
      </c>
      <c r="BN22" s="24"/>
      <c r="BO22" s="24">
        <f t="shared" si="15"/>
        <v>8994700</v>
      </c>
      <c r="BP22" s="24"/>
      <c r="BQ22" s="24">
        <f t="shared" si="16"/>
        <v>72900</v>
      </c>
      <c r="BR22" s="24"/>
      <c r="BS22" s="24">
        <v>98000</v>
      </c>
      <c r="BT22" s="24"/>
      <c r="BU22" s="24">
        <v>185400</v>
      </c>
      <c r="BV22" s="24"/>
      <c r="BW22" s="24">
        <v>164200</v>
      </c>
      <c r="BX22" s="24"/>
      <c r="BY22" s="24">
        <v>34300</v>
      </c>
      <c r="BZ22" s="24"/>
      <c r="CA22" s="24">
        <v>50000</v>
      </c>
      <c r="CB22" s="24"/>
      <c r="CC22" s="24">
        <v>-1300</v>
      </c>
      <c r="CD22" s="24"/>
      <c r="CE22" s="24"/>
      <c r="CF22" s="24"/>
      <c r="CG22" s="24">
        <f t="shared" si="17"/>
        <v>9598200</v>
      </c>
      <c r="CH22" s="24"/>
      <c r="CI22" s="24">
        <f t="shared" si="18"/>
        <v>-185400</v>
      </c>
      <c r="CJ22" s="24"/>
      <c r="CK22" s="24">
        <v>600</v>
      </c>
      <c r="CL22" s="24"/>
      <c r="CM22" s="24"/>
      <c r="CN22" s="24"/>
      <c r="CO22" s="24">
        <v>216200</v>
      </c>
      <c r="CP22" s="24"/>
      <c r="CQ22" s="24">
        <v>-12700</v>
      </c>
      <c r="CR22" s="24"/>
      <c r="CS22" s="24">
        <v>54900</v>
      </c>
      <c r="CT22" s="24"/>
      <c r="CU22" s="24">
        <v>19000</v>
      </c>
      <c r="CV22" s="24"/>
      <c r="CW22" s="24">
        <v>2300</v>
      </c>
      <c r="CX22" s="24"/>
      <c r="CY22" s="24">
        <f>'[1]Sheet1'!$F$16</f>
        <v>10900</v>
      </c>
      <c r="CZ22" s="24"/>
      <c r="DA22" s="24">
        <f t="shared" si="19"/>
        <v>9704000</v>
      </c>
      <c r="DB22" s="24"/>
      <c r="DC22" s="24"/>
      <c r="DD22" s="24"/>
      <c r="DE22" s="24">
        <v>-32000</v>
      </c>
      <c r="DF22" s="24"/>
      <c r="DG22" s="54">
        <f t="shared" si="20"/>
        <v>9672000</v>
      </c>
      <c r="DH22" s="24"/>
      <c r="DI22" s="24">
        <v>9704000</v>
      </c>
      <c r="DJ22" s="19"/>
      <c r="DK22" s="24">
        <v>-600</v>
      </c>
      <c r="DL22" s="50"/>
      <c r="DM22" s="24"/>
      <c r="DN22" s="24"/>
      <c r="DO22" s="24">
        <f t="shared" si="21"/>
        <v>9703400</v>
      </c>
      <c r="DP22" s="19"/>
      <c r="DQ22" s="24">
        <v>19000</v>
      </c>
      <c r="DR22" s="24"/>
      <c r="DS22" s="24">
        <v>2000</v>
      </c>
      <c r="DT22" s="24"/>
      <c r="DU22" s="24">
        <v>13400</v>
      </c>
      <c r="DV22" s="24"/>
      <c r="DW22" s="24">
        <v>297500</v>
      </c>
      <c r="DX22" s="24"/>
      <c r="DY22" s="24"/>
      <c r="DZ22" s="24"/>
      <c r="EA22" s="24"/>
      <c r="EB22" s="24"/>
      <c r="EC22" s="24">
        <v>74300</v>
      </c>
      <c r="ED22" s="24"/>
      <c r="EE22" s="24">
        <v>14700</v>
      </c>
      <c r="EF22" s="24"/>
      <c r="EG22" s="24">
        <v>193300</v>
      </c>
      <c r="EH22" s="24"/>
      <c r="EI22" s="24">
        <v>45900</v>
      </c>
      <c r="EJ22" s="24"/>
      <c r="EK22" s="24">
        <v>-3300</v>
      </c>
      <c r="EL22" s="19"/>
      <c r="EM22" s="24">
        <f>SUM(DO22:EL22)</f>
        <v>10360200</v>
      </c>
      <c r="EN22" s="19"/>
      <c r="EO22" s="24"/>
      <c r="EP22" s="24"/>
      <c r="EQ22" s="24">
        <v>-32000</v>
      </c>
      <c r="ER22" s="19"/>
      <c r="ES22" s="55">
        <f>SUM(EM22:ER22)</f>
        <v>10328200</v>
      </c>
    </row>
    <row r="23" spans="1:149" ht="12.75">
      <c r="A23" s="46" t="s">
        <v>100</v>
      </c>
      <c r="B23" s="19"/>
      <c r="C23" s="24">
        <v>10966100</v>
      </c>
      <c r="D23" s="24"/>
      <c r="E23" s="24"/>
      <c r="F23" s="24"/>
      <c r="G23" s="24">
        <v>-109700</v>
      </c>
      <c r="H23" s="24"/>
      <c r="I23" s="24">
        <v>211800</v>
      </c>
      <c r="J23" s="24"/>
      <c r="K23" s="24">
        <v>117600</v>
      </c>
      <c r="L23" s="24"/>
      <c r="M23" s="24">
        <v>26400</v>
      </c>
      <c r="N23" s="24"/>
      <c r="O23" s="24">
        <f t="shared" si="11"/>
        <v>11212200</v>
      </c>
      <c r="P23" s="24"/>
      <c r="Q23" s="24">
        <v>-26400</v>
      </c>
      <c r="R23" s="24"/>
      <c r="S23" s="24">
        <v>109700</v>
      </c>
      <c r="T23" s="24"/>
      <c r="U23" s="24">
        <v>-2200</v>
      </c>
      <c r="V23" s="24"/>
      <c r="W23" s="24">
        <f t="shared" si="12"/>
        <v>11293300</v>
      </c>
      <c r="X23" s="24"/>
      <c r="Y23" s="24">
        <v>-41100</v>
      </c>
      <c r="Z23" s="58" t="s">
        <v>93</v>
      </c>
      <c r="AA23" s="24">
        <v>236300</v>
      </c>
      <c r="AB23" s="24"/>
      <c r="AC23" s="24">
        <v>79600</v>
      </c>
      <c r="AD23" s="24"/>
      <c r="AE23" s="24">
        <v>27600</v>
      </c>
      <c r="AF23" s="24"/>
      <c r="AG23" s="24">
        <v>216500</v>
      </c>
      <c r="AH23" s="24"/>
      <c r="AI23" s="24">
        <v>66300</v>
      </c>
      <c r="AJ23" s="24"/>
      <c r="AK23" s="24">
        <v>7300</v>
      </c>
      <c r="AL23" s="24"/>
      <c r="AM23" s="24">
        <v>-461700</v>
      </c>
      <c r="AN23" s="24"/>
      <c r="AO23" s="24">
        <f t="shared" si="13"/>
        <v>11424100</v>
      </c>
      <c r="AP23" s="24"/>
      <c r="AQ23" s="24">
        <v>594300</v>
      </c>
      <c r="AR23" s="24"/>
      <c r="AS23" s="24">
        <v>-132600</v>
      </c>
      <c r="AT23" s="24"/>
      <c r="AU23" s="24">
        <v>-1069900</v>
      </c>
      <c r="AV23" s="24"/>
      <c r="AW23" s="24">
        <f>79600</f>
        <v>79600</v>
      </c>
      <c r="AX23" s="24"/>
      <c r="AY23" s="24">
        <v>265100</v>
      </c>
      <c r="AZ23" s="24"/>
      <c r="BA23" s="24">
        <v>46400</v>
      </c>
      <c r="BB23" s="24"/>
      <c r="BC23" s="24">
        <v>14600</v>
      </c>
      <c r="BD23" s="24"/>
      <c r="BE23" s="24">
        <v>12800</v>
      </c>
      <c r="BF23" s="24"/>
      <c r="BG23" s="24"/>
      <c r="BH23" s="24"/>
      <c r="BI23" s="24">
        <f t="shared" si="14"/>
        <v>11234400</v>
      </c>
      <c r="BJ23" s="24"/>
      <c r="BK23" s="24">
        <v>-7000</v>
      </c>
      <c r="BL23" s="24"/>
      <c r="BM23" s="24">
        <v>-94900</v>
      </c>
      <c r="BN23" s="24"/>
      <c r="BO23" s="24">
        <f t="shared" si="15"/>
        <v>11132500</v>
      </c>
      <c r="BP23" s="24"/>
      <c r="BQ23" s="24">
        <f t="shared" si="16"/>
        <v>94900</v>
      </c>
      <c r="BR23" s="24"/>
      <c r="BS23" s="24">
        <v>131200</v>
      </c>
      <c r="BT23" s="24"/>
      <c r="BU23" s="24">
        <v>220300</v>
      </c>
      <c r="BV23" s="24"/>
      <c r="BW23" s="24">
        <v>495400</v>
      </c>
      <c r="BX23" s="24"/>
      <c r="BY23" s="24">
        <v>31900</v>
      </c>
      <c r="BZ23" s="24"/>
      <c r="CA23" s="24">
        <v>53800</v>
      </c>
      <c r="CB23" s="24"/>
      <c r="CC23" s="24">
        <v>-9200</v>
      </c>
      <c r="CD23" s="24"/>
      <c r="CE23" s="24"/>
      <c r="CF23" s="24"/>
      <c r="CG23" s="24">
        <f t="shared" si="17"/>
        <v>12150800</v>
      </c>
      <c r="CH23" s="24"/>
      <c r="CI23" s="24">
        <f t="shared" si="18"/>
        <v>-220300</v>
      </c>
      <c r="CJ23" s="24"/>
      <c r="CK23" s="24">
        <v>300</v>
      </c>
      <c r="CL23" s="24"/>
      <c r="CM23" s="24"/>
      <c r="CN23" s="24"/>
      <c r="CO23" s="24">
        <v>291400</v>
      </c>
      <c r="CP23" s="24"/>
      <c r="CQ23" s="24">
        <v>-14500</v>
      </c>
      <c r="CR23" s="24"/>
      <c r="CS23" s="24">
        <v>57600</v>
      </c>
      <c r="CT23" s="24"/>
      <c r="CU23" s="24">
        <v>20200</v>
      </c>
      <c r="CV23" s="24"/>
      <c r="CW23" s="24">
        <v>-600</v>
      </c>
      <c r="CX23" s="24"/>
      <c r="CY23" s="24">
        <f>'[1]Sheet1'!$F$17</f>
        <v>12300</v>
      </c>
      <c r="CZ23" s="24"/>
      <c r="DA23" s="24">
        <f t="shared" si="19"/>
        <v>12297200</v>
      </c>
      <c r="DB23" s="24"/>
      <c r="DC23" s="24">
        <v>-72700</v>
      </c>
      <c r="DD23" s="24"/>
      <c r="DE23" s="24">
        <v>-43000</v>
      </c>
      <c r="DF23" s="24"/>
      <c r="DG23" s="54">
        <f t="shared" si="20"/>
        <v>12181500</v>
      </c>
      <c r="DH23" s="24"/>
      <c r="DI23" s="24">
        <v>12297200</v>
      </c>
      <c r="DJ23" s="19"/>
      <c r="DK23" s="24">
        <v>-300</v>
      </c>
      <c r="DL23" s="50"/>
      <c r="DM23" s="24"/>
      <c r="DN23" s="24"/>
      <c r="DO23" s="24">
        <f t="shared" si="21"/>
        <v>12296900</v>
      </c>
      <c r="DP23" s="19"/>
      <c r="DQ23" s="24">
        <v>20200</v>
      </c>
      <c r="DR23" s="24"/>
      <c r="DS23" s="24">
        <v>2500</v>
      </c>
      <c r="DT23" s="24"/>
      <c r="DU23" s="24">
        <v>16400</v>
      </c>
      <c r="DV23" s="24"/>
      <c r="DW23" s="24">
        <v>590700</v>
      </c>
      <c r="DX23" s="24"/>
      <c r="DY23" s="24"/>
      <c r="DZ23" s="24"/>
      <c r="EA23" s="24"/>
      <c r="EB23" s="24"/>
      <c r="EC23" s="24">
        <v>103100</v>
      </c>
      <c r="ED23" s="24"/>
      <c r="EE23" s="24">
        <v>12900</v>
      </c>
      <c r="EF23" s="24"/>
      <c r="EG23" s="24">
        <v>228400</v>
      </c>
      <c r="EH23" s="24"/>
      <c r="EI23" s="24">
        <v>47400</v>
      </c>
      <c r="EJ23" s="24"/>
      <c r="EK23" s="24">
        <v>-6800</v>
      </c>
      <c r="EL23" s="19"/>
      <c r="EM23" s="24">
        <f>SUM(DO23:EL23)</f>
        <v>13311700</v>
      </c>
      <c r="EN23" s="19"/>
      <c r="EO23" s="24">
        <v>-72700</v>
      </c>
      <c r="EP23" s="24"/>
      <c r="EQ23" s="24">
        <v>-43000</v>
      </c>
      <c r="ER23" s="19"/>
      <c r="ES23" s="55">
        <f>SUM(EM23:ER23)</f>
        <v>13196000</v>
      </c>
    </row>
    <row r="24" spans="1:149" ht="12.75">
      <c r="A24" s="46" t="s">
        <v>101</v>
      </c>
      <c r="B24" s="19"/>
      <c r="C24" s="24">
        <v>5771000</v>
      </c>
      <c r="D24" s="24"/>
      <c r="E24" s="24"/>
      <c r="F24" s="24"/>
      <c r="G24" s="24">
        <v>-57700</v>
      </c>
      <c r="H24" s="24"/>
      <c r="I24" s="24">
        <v>115300</v>
      </c>
      <c r="J24" s="24"/>
      <c r="K24" s="24">
        <v>76900</v>
      </c>
      <c r="L24" s="24"/>
      <c r="M24" s="24">
        <v>20300</v>
      </c>
      <c r="N24" s="24"/>
      <c r="O24" s="24">
        <f t="shared" si="11"/>
        <v>5925800</v>
      </c>
      <c r="P24" s="24"/>
      <c r="Q24" s="24">
        <v>-20300</v>
      </c>
      <c r="R24" s="24"/>
      <c r="S24" s="24">
        <v>57700</v>
      </c>
      <c r="T24" s="24"/>
      <c r="U24" s="24">
        <v>-2200</v>
      </c>
      <c r="V24" s="24"/>
      <c r="W24" s="24">
        <f t="shared" si="12"/>
        <v>5961000</v>
      </c>
      <c r="X24" s="24"/>
      <c r="Y24" s="24"/>
      <c r="Z24" s="24"/>
      <c r="AA24" s="24">
        <v>143100</v>
      </c>
      <c r="AB24" s="24"/>
      <c r="AC24" s="24">
        <v>40800</v>
      </c>
      <c r="AD24" s="24"/>
      <c r="AE24" s="24">
        <v>23000</v>
      </c>
      <c r="AF24" s="24"/>
      <c r="AG24" s="24">
        <v>147300</v>
      </c>
      <c r="AH24" s="24"/>
      <c r="AI24" s="24">
        <v>33000</v>
      </c>
      <c r="AJ24" s="24"/>
      <c r="AK24" s="24">
        <v>5000</v>
      </c>
      <c r="AL24" s="24"/>
      <c r="AM24" s="24">
        <v>-225600</v>
      </c>
      <c r="AN24" s="24"/>
      <c r="AO24" s="24">
        <f t="shared" si="13"/>
        <v>6127600</v>
      </c>
      <c r="AP24" s="24"/>
      <c r="AQ24" s="24">
        <v>317700</v>
      </c>
      <c r="AR24" s="24"/>
      <c r="AS24" s="24">
        <v>-92100</v>
      </c>
      <c r="AT24" s="24"/>
      <c r="AU24" s="24">
        <v>-571900</v>
      </c>
      <c r="AV24" s="24"/>
      <c r="AW24" s="24">
        <f>40800</f>
        <v>40800</v>
      </c>
      <c r="AX24" s="24"/>
      <c r="AY24" s="24">
        <v>184100</v>
      </c>
      <c r="AZ24" s="24"/>
      <c r="BA24" s="24">
        <v>32300</v>
      </c>
      <c r="BB24" s="24"/>
      <c r="BC24" s="24">
        <v>7600</v>
      </c>
      <c r="BD24" s="24"/>
      <c r="BE24" s="24">
        <v>7200</v>
      </c>
      <c r="BF24" s="24"/>
      <c r="BG24" s="24"/>
      <c r="BH24" s="24"/>
      <c r="BI24" s="24">
        <f t="shared" si="14"/>
        <v>6053300</v>
      </c>
      <c r="BJ24" s="24"/>
      <c r="BK24" s="24">
        <v>-3700</v>
      </c>
      <c r="BL24" s="24"/>
      <c r="BM24" s="24">
        <v>-52100</v>
      </c>
      <c r="BN24" s="24"/>
      <c r="BO24" s="24">
        <f t="shared" si="15"/>
        <v>5997500</v>
      </c>
      <c r="BP24" s="24"/>
      <c r="BQ24" s="24">
        <f t="shared" si="16"/>
        <v>52100</v>
      </c>
      <c r="BR24" s="24"/>
      <c r="BS24" s="24">
        <v>74200</v>
      </c>
      <c r="BT24" s="24"/>
      <c r="BU24" s="24">
        <v>126900</v>
      </c>
      <c r="BV24" s="24"/>
      <c r="BW24" s="24">
        <v>86100</v>
      </c>
      <c r="BX24" s="24"/>
      <c r="BY24" s="24">
        <v>29700</v>
      </c>
      <c r="BZ24" s="24"/>
      <c r="CA24" s="24">
        <v>42700</v>
      </c>
      <c r="CB24" s="24"/>
      <c r="CC24" s="24">
        <v>-2900</v>
      </c>
      <c r="CD24" s="24"/>
      <c r="CE24" s="24"/>
      <c r="CF24" s="24"/>
      <c r="CG24" s="24">
        <f t="shared" si="17"/>
        <v>6406300</v>
      </c>
      <c r="CH24" s="24"/>
      <c r="CI24" s="24">
        <f t="shared" si="18"/>
        <v>-126900</v>
      </c>
      <c r="CJ24" s="24"/>
      <c r="CK24" s="24">
        <v>200</v>
      </c>
      <c r="CL24" s="24"/>
      <c r="CM24" s="24"/>
      <c r="CN24" s="24"/>
      <c r="CO24" s="24">
        <v>167000</v>
      </c>
      <c r="CP24" s="24"/>
      <c r="CQ24" s="24">
        <v>-6500</v>
      </c>
      <c r="CR24" s="24"/>
      <c r="CS24" s="24">
        <v>40100</v>
      </c>
      <c r="CT24" s="24"/>
      <c r="CU24" s="24">
        <v>15100</v>
      </c>
      <c r="CV24" s="24"/>
      <c r="CW24" s="24">
        <v>3200</v>
      </c>
      <c r="CX24" s="24"/>
      <c r="CY24" s="24">
        <f>'[1]Sheet1'!$F$18</f>
        <v>10600</v>
      </c>
      <c r="CZ24" s="24"/>
      <c r="DA24" s="24">
        <f t="shared" si="19"/>
        <v>6509100</v>
      </c>
      <c r="DB24" s="24"/>
      <c r="DC24" s="24"/>
      <c r="DD24" s="24"/>
      <c r="DE24" s="24">
        <v>-36000</v>
      </c>
      <c r="DF24" s="24"/>
      <c r="DG24" s="54">
        <f t="shared" si="20"/>
        <v>6473100</v>
      </c>
      <c r="DH24" s="24"/>
      <c r="DI24" s="24">
        <v>6509100</v>
      </c>
      <c r="DJ24" s="19"/>
      <c r="DK24" s="24">
        <v>-200</v>
      </c>
      <c r="DL24" s="50"/>
      <c r="DM24" s="24"/>
      <c r="DN24" s="24"/>
      <c r="DO24" s="24">
        <f t="shared" si="21"/>
        <v>6508900</v>
      </c>
      <c r="DP24" s="19"/>
      <c r="DQ24" s="24">
        <v>15100</v>
      </c>
      <c r="DR24" s="24"/>
      <c r="DS24" s="24">
        <v>2100</v>
      </c>
      <c r="DT24" s="24"/>
      <c r="DU24" s="24">
        <v>13800</v>
      </c>
      <c r="DV24" s="24"/>
      <c r="DW24" s="24">
        <v>405700</v>
      </c>
      <c r="DX24" s="24"/>
      <c r="DY24" s="24"/>
      <c r="DZ24" s="24"/>
      <c r="EA24" s="24"/>
      <c r="EB24" s="24"/>
      <c r="EC24" s="24">
        <v>63200</v>
      </c>
      <c r="ED24" s="24"/>
      <c r="EE24" s="24">
        <v>11800</v>
      </c>
      <c r="EF24" s="24"/>
      <c r="EG24" s="24">
        <v>100800</v>
      </c>
      <c r="EH24" s="24"/>
      <c r="EI24" s="24">
        <v>36100</v>
      </c>
      <c r="EJ24" s="24"/>
      <c r="EK24" s="24">
        <v>-5500</v>
      </c>
      <c r="EL24" s="19"/>
      <c r="EM24" s="24">
        <f>SUM(DO24:EL24)</f>
        <v>7152000</v>
      </c>
      <c r="EN24" s="19"/>
      <c r="EO24" s="24"/>
      <c r="EP24" s="24"/>
      <c r="EQ24" s="24">
        <v>-36000</v>
      </c>
      <c r="ER24" s="19"/>
      <c r="ES24" s="55">
        <f>SUM(EM24:ER24)</f>
        <v>7116000</v>
      </c>
    </row>
    <row r="25" spans="1:149" ht="12.75">
      <c r="A25" s="46" t="s">
        <v>102</v>
      </c>
      <c r="B25" s="19"/>
      <c r="C25" s="24">
        <v>10149800</v>
      </c>
      <c r="D25" s="24"/>
      <c r="E25" s="24"/>
      <c r="F25" s="24"/>
      <c r="G25" s="24">
        <v>-101600</v>
      </c>
      <c r="H25" s="24"/>
      <c r="I25" s="24">
        <v>203500</v>
      </c>
      <c r="J25" s="24"/>
      <c r="K25" s="24">
        <v>117700</v>
      </c>
      <c r="L25" s="24"/>
      <c r="M25" s="24">
        <v>29000</v>
      </c>
      <c r="N25" s="24"/>
      <c r="O25" s="24">
        <f t="shared" si="11"/>
        <v>10398400</v>
      </c>
      <c r="P25" s="24"/>
      <c r="Q25" s="24">
        <v>-29000</v>
      </c>
      <c r="R25" s="24"/>
      <c r="S25" s="24">
        <v>101600</v>
      </c>
      <c r="T25" s="24"/>
      <c r="U25" s="24">
        <v>-2200</v>
      </c>
      <c r="V25" s="24"/>
      <c r="W25" s="24">
        <f t="shared" si="12"/>
        <v>10468800</v>
      </c>
      <c r="X25" s="24"/>
      <c r="Y25" s="24"/>
      <c r="Z25" s="24"/>
      <c r="AA25" s="24">
        <v>341400</v>
      </c>
      <c r="AB25" s="24"/>
      <c r="AC25" s="24">
        <v>71000</v>
      </c>
      <c r="AD25" s="24"/>
      <c r="AE25" s="24">
        <v>31500</v>
      </c>
      <c r="AF25" s="24"/>
      <c r="AG25" s="24">
        <v>230500</v>
      </c>
      <c r="AH25" s="24"/>
      <c r="AI25" s="24">
        <v>73500</v>
      </c>
      <c r="AJ25" s="24"/>
      <c r="AK25" s="24">
        <v>6100</v>
      </c>
      <c r="AL25" s="24"/>
      <c r="AM25" s="24">
        <v>-418600</v>
      </c>
      <c r="AN25" s="24"/>
      <c r="AO25" s="24">
        <f t="shared" si="13"/>
        <v>10804200</v>
      </c>
      <c r="AP25" s="24"/>
      <c r="AQ25" s="24">
        <v>561100</v>
      </c>
      <c r="AR25" s="24"/>
      <c r="AS25" s="24">
        <v>-142500</v>
      </c>
      <c r="AT25" s="24"/>
      <c r="AU25" s="24">
        <v>-1010200</v>
      </c>
      <c r="AV25" s="24"/>
      <c r="AW25" s="24">
        <f>71000</f>
        <v>71000</v>
      </c>
      <c r="AX25" s="24"/>
      <c r="AY25" s="24">
        <v>284900</v>
      </c>
      <c r="AZ25" s="24"/>
      <c r="BA25" s="24">
        <v>49900</v>
      </c>
      <c r="BB25" s="24"/>
      <c r="BC25" s="24">
        <v>21300</v>
      </c>
      <c r="BD25" s="24"/>
      <c r="BE25" s="24">
        <v>9200</v>
      </c>
      <c r="BF25" s="24"/>
      <c r="BG25" s="24"/>
      <c r="BH25" s="24"/>
      <c r="BI25" s="24">
        <f t="shared" si="14"/>
        <v>10648900</v>
      </c>
      <c r="BJ25" s="24"/>
      <c r="BK25" s="24">
        <v>-10200</v>
      </c>
      <c r="BL25" s="24"/>
      <c r="BM25" s="24">
        <v>-89600</v>
      </c>
      <c r="BN25" s="24"/>
      <c r="BO25" s="24">
        <f t="shared" si="15"/>
        <v>10549100</v>
      </c>
      <c r="BP25" s="24"/>
      <c r="BQ25" s="24">
        <f t="shared" si="16"/>
        <v>89600</v>
      </c>
      <c r="BR25" s="24"/>
      <c r="BS25" s="24">
        <v>129100</v>
      </c>
      <c r="BT25" s="24"/>
      <c r="BU25" s="24">
        <v>225600</v>
      </c>
      <c r="BV25" s="24"/>
      <c r="BW25" s="24">
        <v>211000</v>
      </c>
      <c r="BX25" s="24"/>
      <c r="BY25" s="24">
        <v>55100</v>
      </c>
      <c r="BZ25" s="24"/>
      <c r="CA25" s="24">
        <v>72300</v>
      </c>
      <c r="CB25" s="24"/>
      <c r="CC25" s="24">
        <v>-7800</v>
      </c>
      <c r="CD25" s="24"/>
      <c r="CE25" s="24"/>
      <c r="CF25" s="24"/>
      <c r="CG25" s="24">
        <f t="shared" si="17"/>
        <v>11324000</v>
      </c>
      <c r="CH25" s="24"/>
      <c r="CI25" s="24">
        <f t="shared" si="18"/>
        <v>-225600</v>
      </c>
      <c r="CJ25" s="24"/>
      <c r="CK25" s="24">
        <v>400</v>
      </c>
      <c r="CL25" s="24"/>
      <c r="CM25" s="24"/>
      <c r="CN25" s="24"/>
      <c r="CO25" s="24">
        <v>302900</v>
      </c>
      <c r="CP25" s="24"/>
      <c r="CQ25" s="24">
        <v>-16200</v>
      </c>
      <c r="CR25" s="24"/>
      <c r="CS25" s="24">
        <v>84900</v>
      </c>
      <c r="CT25" s="24"/>
      <c r="CU25" s="24">
        <v>28600</v>
      </c>
      <c r="CV25" s="24"/>
      <c r="CW25" s="24">
        <v>6900</v>
      </c>
      <c r="CX25" s="24"/>
      <c r="CY25" s="24">
        <f>'[1]Sheet1'!$F$19</f>
        <v>16700</v>
      </c>
      <c r="CZ25" s="24"/>
      <c r="DA25" s="24">
        <f t="shared" si="19"/>
        <v>11522600</v>
      </c>
      <c r="DB25" s="24"/>
      <c r="DC25" s="24"/>
      <c r="DD25" s="24"/>
      <c r="DE25" s="24">
        <v>-66000</v>
      </c>
      <c r="DF25" s="24"/>
      <c r="DG25" s="54">
        <f t="shared" si="20"/>
        <v>11456600</v>
      </c>
      <c r="DH25" s="24"/>
      <c r="DI25" s="24">
        <v>11522600</v>
      </c>
      <c r="DJ25" s="19"/>
      <c r="DK25" s="24">
        <v>-400</v>
      </c>
      <c r="DL25" s="50"/>
      <c r="DM25" s="24"/>
      <c r="DN25" s="24"/>
      <c r="DO25" s="24">
        <f t="shared" si="21"/>
        <v>11522200</v>
      </c>
      <c r="DP25" s="19"/>
      <c r="DQ25" s="24">
        <v>28600</v>
      </c>
      <c r="DR25" s="24"/>
      <c r="DS25" s="24">
        <v>3100</v>
      </c>
      <c r="DT25" s="24"/>
      <c r="DU25" s="24">
        <v>19900</v>
      </c>
      <c r="DV25" s="24"/>
      <c r="DW25" s="24">
        <v>400500</v>
      </c>
      <c r="DX25" s="24"/>
      <c r="DY25" s="24"/>
      <c r="DZ25" s="24"/>
      <c r="EA25" s="24"/>
      <c r="EB25" s="24"/>
      <c r="EC25" s="24">
        <v>110800</v>
      </c>
      <c r="ED25" s="24"/>
      <c r="EE25" s="24">
        <v>17900</v>
      </c>
      <c r="EF25" s="24"/>
      <c r="EG25" s="24">
        <v>280900</v>
      </c>
      <c r="EH25" s="24"/>
      <c r="EI25" s="24">
        <v>69500</v>
      </c>
      <c r="EJ25" s="24"/>
      <c r="EK25" s="24">
        <v>-7600</v>
      </c>
      <c r="EL25" s="19"/>
      <c r="EM25" s="24">
        <f>SUM(DO25:EL25)</f>
        <v>12445800</v>
      </c>
      <c r="EN25" s="19"/>
      <c r="EO25" s="24"/>
      <c r="EP25" s="24"/>
      <c r="EQ25" s="24">
        <v>-66000</v>
      </c>
      <c r="ER25" s="19"/>
      <c r="ES25" s="55">
        <f>SUM(EM25:ER25)</f>
        <v>12379800</v>
      </c>
    </row>
    <row r="26" spans="1:149" ht="12.75">
      <c r="A26" s="46" t="s">
        <v>103</v>
      </c>
      <c r="B26" s="19"/>
      <c r="C26" s="24">
        <v>8258800</v>
      </c>
      <c r="D26" s="24"/>
      <c r="E26" s="24"/>
      <c r="F26" s="24"/>
      <c r="G26" s="24">
        <v>-82600</v>
      </c>
      <c r="H26" s="24"/>
      <c r="I26" s="24">
        <v>169800</v>
      </c>
      <c r="J26" s="24"/>
      <c r="K26" s="24">
        <v>90200</v>
      </c>
      <c r="L26" s="24"/>
      <c r="M26" s="24">
        <v>32600</v>
      </c>
      <c r="N26" s="24"/>
      <c r="O26" s="24">
        <f t="shared" si="11"/>
        <v>8468800</v>
      </c>
      <c r="P26" s="24"/>
      <c r="Q26" s="24">
        <v>-32600</v>
      </c>
      <c r="R26" s="24"/>
      <c r="S26" s="24">
        <v>82600</v>
      </c>
      <c r="T26" s="24"/>
      <c r="U26" s="24">
        <v>-2200</v>
      </c>
      <c r="V26" s="24"/>
      <c r="W26" s="24">
        <f t="shared" si="12"/>
        <v>8516600</v>
      </c>
      <c r="X26" s="24"/>
      <c r="Y26" s="24"/>
      <c r="Z26" s="24"/>
      <c r="AA26" s="24">
        <v>436300</v>
      </c>
      <c r="AB26" s="24"/>
      <c r="AC26" s="24">
        <v>61000</v>
      </c>
      <c r="AD26" s="24"/>
      <c r="AE26" s="24">
        <v>33600</v>
      </c>
      <c r="AF26" s="24"/>
      <c r="AG26" s="24">
        <v>161500</v>
      </c>
      <c r="AH26" s="24"/>
      <c r="AI26" s="24">
        <v>70700</v>
      </c>
      <c r="AJ26" s="24"/>
      <c r="AK26" s="24">
        <v>6200</v>
      </c>
      <c r="AL26" s="24"/>
      <c r="AM26" s="24">
        <v>-359500</v>
      </c>
      <c r="AN26" s="24"/>
      <c r="AO26" s="24">
        <f t="shared" si="13"/>
        <v>8926400</v>
      </c>
      <c r="AP26" s="24"/>
      <c r="AQ26" s="24">
        <v>464300</v>
      </c>
      <c r="AR26" s="24"/>
      <c r="AS26" s="24">
        <v>-104800</v>
      </c>
      <c r="AT26" s="24"/>
      <c r="AU26" s="24">
        <v>-835900</v>
      </c>
      <c r="AV26" s="24"/>
      <c r="AW26" s="24">
        <f>61000</f>
        <v>61000</v>
      </c>
      <c r="AX26" s="24"/>
      <c r="AY26" s="24">
        <f>-AS26*2</f>
        <v>209600</v>
      </c>
      <c r="AZ26" s="24"/>
      <c r="BA26" s="24">
        <v>36700</v>
      </c>
      <c r="BB26" s="24"/>
      <c r="BC26" s="24">
        <v>6600</v>
      </c>
      <c r="BD26" s="24"/>
      <c r="BE26" s="24">
        <v>16500</v>
      </c>
      <c r="BF26" s="24"/>
      <c r="BG26" s="24"/>
      <c r="BH26" s="24"/>
      <c r="BI26" s="24">
        <f t="shared" si="14"/>
        <v>8780400</v>
      </c>
      <c r="BJ26" s="24"/>
      <c r="BK26" s="24">
        <v>-3300</v>
      </c>
      <c r="BL26" s="24"/>
      <c r="BM26" s="24">
        <v>-74200</v>
      </c>
      <c r="BN26" s="24"/>
      <c r="BO26" s="24">
        <f t="shared" si="15"/>
        <v>8702900</v>
      </c>
      <c r="BP26" s="24"/>
      <c r="BQ26" s="24">
        <f t="shared" si="16"/>
        <v>74200</v>
      </c>
      <c r="BR26" s="24"/>
      <c r="BS26" s="24">
        <v>111800</v>
      </c>
      <c r="BT26" s="24"/>
      <c r="BU26" s="24">
        <v>205900</v>
      </c>
      <c r="BV26" s="24"/>
      <c r="BW26" s="24">
        <v>195200</v>
      </c>
      <c r="BX26" s="24"/>
      <c r="BY26" s="24">
        <v>39100</v>
      </c>
      <c r="BZ26" s="24"/>
      <c r="CA26" s="24">
        <v>52100</v>
      </c>
      <c r="CB26" s="24"/>
      <c r="CC26" s="24">
        <v>-8000</v>
      </c>
      <c r="CD26" s="24"/>
      <c r="CE26" s="24"/>
      <c r="CF26" s="24"/>
      <c r="CG26" s="24">
        <f t="shared" si="17"/>
        <v>9373200</v>
      </c>
      <c r="CH26" s="24"/>
      <c r="CI26" s="24">
        <f t="shared" si="18"/>
        <v>-205900</v>
      </c>
      <c r="CJ26" s="24"/>
      <c r="CK26" s="24">
        <v>300</v>
      </c>
      <c r="CL26" s="24"/>
      <c r="CM26" s="24"/>
      <c r="CN26" s="24"/>
      <c r="CO26" s="24">
        <v>233100</v>
      </c>
      <c r="CP26" s="24"/>
      <c r="CQ26" s="24">
        <v>-14000</v>
      </c>
      <c r="CR26" s="24"/>
      <c r="CS26" s="24">
        <v>44800</v>
      </c>
      <c r="CT26" s="24"/>
      <c r="CU26" s="24">
        <v>17600</v>
      </c>
      <c r="CV26" s="24"/>
      <c r="CW26" s="24">
        <v>5000</v>
      </c>
      <c r="CX26" s="24"/>
      <c r="CY26" s="24">
        <f>'[1]Sheet1'!$F$20</f>
        <v>15100</v>
      </c>
      <c r="CZ26" s="24"/>
      <c r="DA26" s="24">
        <f t="shared" si="19"/>
        <v>9469200</v>
      </c>
      <c r="DB26" s="24"/>
      <c r="DC26" s="24"/>
      <c r="DD26" s="24"/>
      <c r="DE26" s="24">
        <v>-54000</v>
      </c>
      <c r="DF26" s="24"/>
      <c r="DG26" s="54">
        <f t="shared" si="20"/>
        <v>9415200</v>
      </c>
      <c r="DH26" s="24"/>
      <c r="DI26" s="24">
        <v>9469200</v>
      </c>
      <c r="DJ26" s="19"/>
      <c r="DK26" s="24">
        <v>-300</v>
      </c>
      <c r="DL26" s="50"/>
      <c r="DM26" s="24"/>
      <c r="DN26" s="24"/>
      <c r="DO26" s="24">
        <f t="shared" si="21"/>
        <v>9468900</v>
      </c>
      <c r="DP26" s="19"/>
      <c r="DQ26" s="24">
        <v>17600</v>
      </c>
      <c r="DR26" s="24"/>
      <c r="DS26" s="24">
        <v>2800</v>
      </c>
      <c r="DT26" s="24"/>
      <c r="DU26" s="24">
        <v>18300</v>
      </c>
      <c r="DV26" s="24"/>
      <c r="DW26" s="24">
        <v>478300</v>
      </c>
      <c r="DX26" s="24"/>
      <c r="DY26" s="24"/>
      <c r="DZ26" s="24"/>
      <c r="EA26" s="24"/>
      <c r="EB26" s="24"/>
      <c r="EC26" s="24">
        <v>91700</v>
      </c>
      <c r="ED26" s="24"/>
      <c r="EE26" s="24">
        <v>11300</v>
      </c>
      <c r="EF26" s="24"/>
      <c r="EG26" s="24">
        <v>220200</v>
      </c>
      <c r="EH26" s="24"/>
      <c r="EI26" s="24">
        <v>42200</v>
      </c>
      <c r="EJ26" s="24"/>
      <c r="EK26" s="24">
        <v>-8000</v>
      </c>
      <c r="EL26" s="19"/>
      <c r="EM26" s="24">
        <f>SUM(DO26:EL26)</f>
        <v>10343300</v>
      </c>
      <c r="EN26" s="19"/>
      <c r="EO26" s="24"/>
      <c r="EP26" s="24"/>
      <c r="EQ26" s="24">
        <v>-54000</v>
      </c>
      <c r="ER26" s="19"/>
      <c r="ES26" s="55">
        <f>SUM(EM26:ER26)</f>
        <v>10289300</v>
      </c>
    </row>
    <row r="27" spans="1:149" ht="12.75">
      <c r="A27" s="46" t="s">
        <v>104</v>
      </c>
      <c r="B27" s="19"/>
      <c r="C27" s="24">
        <v>12082400</v>
      </c>
      <c r="D27" s="24"/>
      <c r="E27" s="24"/>
      <c r="F27" s="24"/>
      <c r="G27" s="24">
        <v>-120900</v>
      </c>
      <c r="H27" s="24"/>
      <c r="I27" s="24">
        <v>255700</v>
      </c>
      <c r="J27" s="24"/>
      <c r="K27" s="24">
        <v>136100</v>
      </c>
      <c r="L27" s="24"/>
      <c r="M27" s="24">
        <v>32800</v>
      </c>
      <c r="N27" s="24"/>
      <c r="O27" s="24">
        <f t="shared" si="11"/>
        <v>12386100</v>
      </c>
      <c r="P27" s="24"/>
      <c r="Q27" s="24">
        <v>-32800</v>
      </c>
      <c r="R27" s="24"/>
      <c r="S27" s="24">
        <v>120900</v>
      </c>
      <c r="T27" s="24"/>
      <c r="U27" s="24">
        <v>-2200</v>
      </c>
      <c r="V27" s="24"/>
      <c r="W27" s="24">
        <f t="shared" si="12"/>
        <v>12472000</v>
      </c>
      <c r="X27" s="24"/>
      <c r="Y27" s="24">
        <v>41100</v>
      </c>
      <c r="Z27" s="58" t="s">
        <v>93</v>
      </c>
      <c r="AA27" s="24">
        <f>611900</f>
        <v>611900</v>
      </c>
      <c r="AB27" s="24"/>
      <c r="AC27" s="24">
        <v>91300</v>
      </c>
      <c r="AD27" s="24"/>
      <c r="AE27" s="24">
        <v>36100</v>
      </c>
      <c r="AF27" s="24"/>
      <c r="AG27" s="24">
        <v>261800</v>
      </c>
      <c r="AH27" s="24"/>
      <c r="AI27" s="24">
        <v>80700</v>
      </c>
      <c r="AJ27" s="24"/>
      <c r="AK27" s="24">
        <v>11500</v>
      </c>
      <c r="AL27" s="24"/>
      <c r="AM27" s="24">
        <v>-516300</v>
      </c>
      <c r="AN27" s="24"/>
      <c r="AO27" s="24">
        <f t="shared" si="13"/>
        <v>13090100</v>
      </c>
      <c r="AP27" s="24"/>
      <c r="AQ27" s="24">
        <v>680400</v>
      </c>
      <c r="AR27" s="24"/>
      <c r="AS27" s="24">
        <v>-164100</v>
      </c>
      <c r="AT27" s="24"/>
      <c r="AU27" s="24">
        <v>-1224800</v>
      </c>
      <c r="AV27" s="24"/>
      <c r="AW27" s="24">
        <f>91300</f>
        <v>91300</v>
      </c>
      <c r="AX27" s="24"/>
      <c r="AY27" s="24">
        <f>-AS27*2</f>
        <v>328200</v>
      </c>
      <c r="AZ27" s="24"/>
      <c r="BA27" s="24">
        <v>57500</v>
      </c>
      <c r="BB27" s="24"/>
      <c r="BC27" s="24">
        <v>24400</v>
      </c>
      <c r="BD27" s="24"/>
      <c r="BE27" s="24">
        <v>17300</v>
      </c>
      <c r="BF27" s="24"/>
      <c r="BG27" s="24"/>
      <c r="BH27" s="24"/>
      <c r="BI27" s="24">
        <f t="shared" si="14"/>
        <v>12900300</v>
      </c>
      <c r="BJ27" s="24"/>
      <c r="BK27" s="24">
        <v>-11700</v>
      </c>
      <c r="BL27" s="24"/>
      <c r="BM27" s="24">
        <v>-119100</v>
      </c>
      <c r="BN27" s="24"/>
      <c r="BO27" s="24">
        <f t="shared" si="15"/>
        <v>12769500</v>
      </c>
      <c r="BP27" s="24"/>
      <c r="BQ27" s="24">
        <f t="shared" si="16"/>
        <v>119100</v>
      </c>
      <c r="BR27" s="24"/>
      <c r="BS27" s="24">
        <v>168200</v>
      </c>
      <c r="BT27" s="24"/>
      <c r="BU27" s="24">
        <v>246900</v>
      </c>
      <c r="BV27" s="24"/>
      <c r="BW27" s="24">
        <v>237000</v>
      </c>
      <c r="BX27" s="24"/>
      <c r="BY27" s="24">
        <v>52900</v>
      </c>
      <c r="BZ27" s="24"/>
      <c r="CA27" s="24">
        <v>75900</v>
      </c>
      <c r="CB27" s="24"/>
      <c r="CC27" s="24">
        <v>-9500</v>
      </c>
      <c r="CD27" s="24"/>
      <c r="CE27" s="24"/>
      <c r="CF27" s="24"/>
      <c r="CG27" s="24">
        <f t="shared" si="17"/>
        <v>13660000</v>
      </c>
      <c r="CH27" s="24"/>
      <c r="CI27" s="24">
        <f t="shared" si="18"/>
        <v>-246900</v>
      </c>
      <c r="CJ27" s="24"/>
      <c r="CK27" s="24">
        <v>700</v>
      </c>
      <c r="CL27" s="24"/>
      <c r="CM27" s="24"/>
      <c r="CN27" s="24"/>
      <c r="CO27" s="24">
        <v>375100</v>
      </c>
      <c r="CP27" s="24"/>
      <c r="CQ27" s="24">
        <v>-16900</v>
      </c>
      <c r="CR27" s="24"/>
      <c r="CS27" s="24">
        <v>78900</v>
      </c>
      <c r="CT27" s="24"/>
      <c r="CU27" s="24">
        <v>28100</v>
      </c>
      <c r="CV27" s="24"/>
      <c r="CW27" s="24">
        <v>4800</v>
      </c>
      <c r="CX27" s="24"/>
      <c r="CY27" s="24">
        <f>'[1]Sheet1'!$F$21</f>
        <v>20100</v>
      </c>
      <c r="CZ27" s="24"/>
      <c r="DA27" s="24">
        <f t="shared" si="19"/>
        <v>13903900</v>
      </c>
      <c r="DB27" s="24"/>
      <c r="DC27" s="24"/>
      <c r="DD27" s="24"/>
      <c r="DE27" s="24">
        <v>-39800</v>
      </c>
      <c r="DF27" s="24"/>
      <c r="DG27" s="54">
        <f t="shared" si="20"/>
        <v>13864100</v>
      </c>
      <c r="DH27" s="24"/>
      <c r="DI27" s="24">
        <v>13903900</v>
      </c>
      <c r="DJ27" s="19"/>
      <c r="DK27" s="24">
        <v>-700</v>
      </c>
      <c r="DL27" s="50"/>
      <c r="DM27" s="24"/>
      <c r="DN27" s="24"/>
      <c r="DO27" s="24">
        <f t="shared" si="21"/>
        <v>13903200</v>
      </c>
      <c r="DP27" s="19"/>
      <c r="DQ27" s="24">
        <v>28100</v>
      </c>
      <c r="DR27" s="24"/>
      <c r="DS27" s="24">
        <v>4000</v>
      </c>
      <c r="DT27" s="24"/>
      <c r="DU27" s="24">
        <v>25800</v>
      </c>
      <c r="DV27" s="24"/>
      <c r="DW27" s="24">
        <v>816200</v>
      </c>
      <c r="DX27" s="24"/>
      <c r="DY27" s="24"/>
      <c r="DZ27" s="24"/>
      <c r="EA27" s="24"/>
      <c r="EB27" s="24"/>
      <c r="EC27" s="24">
        <v>108700</v>
      </c>
      <c r="ED27" s="24"/>
      <c r="EE27" s="24">
        <v>13600</v>
      </c>
      <c r="EF27" s="24"/>
      <c r="EG27" s="24">
        <v>244100</v>
      </c>
      <c r="EH27" s="24"/>
      <c r="EI27" s="24">
        <v>71300</v>
      </c>
      <c r="EJ27" s="24"/>
      <c r="EK27" s="24">
        <v>-15200</v>
      </c>
      <c r="EL27" s="19"/>
      <c r="EM27" s="24">
        <f>SUM(DO27:EL27)</f>
        <v>15199800</v>
      </c>
      <c r="EN27" s="19"/>
      <c r="EO27" s="24"/>
      <c r="EP27" s="24"/>
      <c r="EQ27" s="24">
        <v>-39800</v>
      </c>
      <c r="ER27" s="19"/>
      <c r="ES27" s="55">
        <f>SUM(EM27:ER27)</f>
        <v>15160000</v>
      </c>
    </row>
    <row r="28" spans="1:149" ht="12.75">
      <c r="A28" s="46" t="s">
        <v>105</v>
      </c>
      <c r="B28" s="19"/>
      <c r="C28" s="24">
        <v>9461400</v>
      </c>
      <c r="D28" s="24"/>
      <c r="E28" s="24"/>
      <c r="F28" s="24"/>
      <c r="G28" s="24">
        <v>-94700</v>
      </c>
      <c r="H28" s="24"/>
      <c r="I28" s="24">
        <v>176200</v>
      </c>
      <c r="J28" s="24"/>
      <c r="K28" s="24">
        <v>90800</v>
      </c>
      <c r="L28" s="24"/>
      <c r="M28" s="24">
        <v>28700</v>
      </c>
      <c r="N28" s="24"/>
      <c r="O28" s="24">
        <f t="shared" si="11"/>
        <v>9662400</v>
      </c>
      <c r="P28" s="24"/>
      <c r="Q28" s="24">
        <v>-28700</v>
      </c>
      <c r="R28" s="24"/>
      <c r="S28" s="24">
        <v>94700</v>
      </c>
      <c r="T28" s="24"/>
      <c r="U28" s="24">
        <v>-2200</v>
      </c>
      <c r="V28" s="24"/>
      <c r="W28" s="24">
        <f t="shared" si="12"/>
        <v>9726200</v>
      </c>
      <c r="X28" s="24"/>
      <c r="Y28" s="24"/>
      <c r="Z28" s="24"/>
      <c r="AA28" s="24">
        <v>900200</v>
      </c>
      <c r="AB28" s="24"/>
      <c r="AC28" s="24">
        <v>73600</v>
      </c>
      <c r="AD28" s="24"/>
      <c r="AE28" s="24">
        <v>32000</v>
      </c>
      <c r="AF28" s="24"/>
      <c r="AG28" s="24">
        <v>190300</v>
      </c>
      <c r="AH28" s="24"/>
      <c r="AI28" s="24">
        <v>50100</v>
      </c>
      <c r="AJ28" s="24"/>
      <c r="AK28" s="24">
        <v>6200</v>
      </c>
      <c r="AL28" s="24"/>
      <c r="AM28" s="24">
        <v>-416700</v>
      </c>
      <c r="AN28" s="24"/>
      <c r="AO28" s="24">
        <f t="shared" si="13"/>
        <v>10561900</v>
      </c>
      <c r="AP28" s="24"/>
      <c r="AQ28" s="24">
        <v>548900</v>
      </c>
      <c r="AR28" s="24"/>
      <c r="AS28" s="24">
        <v>-132200</v>
      </c>
      <c r="AT28" s="24"/>
      <c r="AU28" s="24">
        <v>-988300</v>
      </c>
      <c r="AV28" s="24"/>
      <c r="AW28" s="24">
        <f>73600</f>
        <v>73600</v>
      </c>
      <c r="AX28" s="24"/>
      <c r="AY28" s="24">
        <f>-AS28*2</f>
        <v>264400</v>
      </c>
      <c r="AZ28" s="24"/>
      <c r="BA28" s="24">
        <v>46300</v>
      </c>
      <c r="BB28" s="24"/>
      <c r="BC28" s="24">
        <v>13700</v>
      </c>
      <c r="BD28" s="24"/>
      <c r="BE28" s="24">
        <v>19600</v>
      </c>
      <c r="BF28" s="24"/>
      <c r="BG28" s="24"/>
      <c r="BH28" s="24"/>
      <c r="BI28" s="24">
        <f t="shared" si="14"/>
        <v>10407900</v>
      </c>
      <c r="BJ28" s="24"/>
      <c r="BK28" s="24">
        <v>-6600</v>
      </c>
      <c r="BL28" s="24"/>
      <c r="BM28" s="24">
        <v>-91800</v>
      </c>
      <c r="BN28" s="24"/>
      <c r="BO28" s="24">
        <f t="shared" si="15"/>
        <v>10309500</v>
      </c>
      <c r="BP28" s="24"/>
      <c r="BQ28" s="24">
        <f t="shared" si="16"/>
        <v>91800</v>
      </c>
      <c r="BR28" s="24"/>
      <c r="BS28" s="24">
        <v>120000</v>
      </c>
      <c r="BT28" s="24"/>
      <c r="BU28" s="24">
        <v>183900</v>
      </c>
      <c r="BV28" s="24"/>
      <c r="BW28" s="24">
        <v>169600</v>
      </c>
      <c r="BX28" s="24"/>
      <c r="BY28" s="24">
        <v>45400</v>
      </c>
      <c r="BZ28" s="24"/>
      <c r="CA28" s="24">
        <v>63100</v>
      </c>
      <c r="CB28" s="24"/>
      <c r="CC28" s="24">
        <v>-9400</v>
      </c>
      <c r="CD28" s="24"/>
      <c r="CE28" s="24"/>
      <c r="CF28" s="24"/>
      <c r="CG28" s="24">
        <f t="shared" si="17"/>
        <v>10973900</v>
      </c>
      <c r="CH28" s="24"/>
      <c r="CI28" s="24">
        <f t="shared" si="18"/>
        <v>-183900</v>
      </c>
      <c r="CJ28" s="24"/>
      <c r="CK28" s="24">
        <v>200</v>
      </c>
      <c r="CL28" s="24"/>
      <c r="CM28" s="24"/>
      <c r="CN28" s="24"/>
      <c r="CO28" s="24">
        <v>269100</v>
      </c>
      <c r="CP28" s="24"/>
      <c r="CQ28" s="24">
        <v>-13900</v>
      </c>
      <c r="CR28" s="24"/>
      <c r="CS28" s="24">
        <v>67700</v>
      </c>
      <c r="CT28" s="24"/>
      <c r="CU28" s="24">
        <v>23700</v>
      </c>
      <c r="CV28" s="24"/>
      <c r="CW28" s="24">
        <v>7700</v>
      </c>
      <c r="CX28" s="24"/>
      <c r="CY28" s="24">
        <f>'[1]Sheet1'!$F$22</f>
        <v>18300</v>
      </c>
      <c r="CZ28" s="24"/>
      <c r="DA28" s="24">
        <f t="shared" si="19"/>
        <v>11162800</v>
      </c>
      <c r="DB28" s="24"/>
      <c r="DC28" s="24"/>
      <c r="DD28" s="24"/>
      <c r="DE28" s="24">
        <v>-34000</v>
      </c>
      <c r="DF28" s="24"/>
      <c r="DG28" s="54">
        <f t="shared" si="20"/>
        <v>11128800</v>
      </c>
      <c r="DH28" s="24"/>
      <c r="DI28" s="24">
        <v>11162800</v>
      </c>
      <c r="DJ28" s="19"/>
      <c r="DK28" s="24">
        <v>-200</v>
      </c>
      <c r="DL28" s="50"/>
      <c r="DM28" s="24"/>
      <c r="DN28" s="24"/>
      <c r="DO28" s="24">
        <f t="shared" si="21"/>
        <v>11162600</v>
      </c>
      <c r="DP28" s="19"/>
      <c r="DQ28" s="24">
        <v>23700</v>
      </c>
      <c r="DR28" s="24"/>
      <c r="DS28" s="24">
        <v>3500</v>
      </c>
      <c r="DT28" s="24"/>
      <c r="DU28" s="24">
        <v>22500</v>
      </c>
      <c r="DV28" s="24"/>
      <c r="DW28" s="24">
        <v>716700</v>
      </c>
      <c r="DX28" s="24"/>
      <c r="DY28" s="24"/>
      <c r="DZ28" s="24"/>
      <c r="EA28" s="24"/>
      <c r="EB28" s="24"/>
      <c r="EC28" s="24">
        <v>98900</v>
      </c>
      <c r="ED28" s="24"/>
      <c r="EE28" s="24">
        <v>7600</v>
      </c>
      <c r="EF28" s="24"/>
      <c r="EG28" s="24">
        <v>207300</v>
      </c>
      <c r="EH28" s="24"/>
      <c r="EI28" s="24">
        <v>58300</v>
      </c>
      <c r="EJ28" s="24"/>
      <c r="EK28" s="24">
        <v>-9200</v>
      </c>
      <c r="EL28" s="19"/>
      <c r="EM28" s="24">
        <f>SUM(DO28:EL28)</f>
        <v>12291900</v>
      </c>
      <c r="EN28" s="19"/>
      <c r="EO28" s="24"/>
      <c r="EP28" s="24"/>
      <c r="EQ28" s="24">
        <v>-34000</v>
      </c>
      <c r="ER28" s="19"/>
      <c r="ES28" s="55">
        <f>SUM(EM28:ER28)</f>
        <v>12257900</v>
      </c>
    </row>
    <row r="29" spans="1:149" ht="12.75">
      <c r="A29" s="46" t="s">
        <v>106</v>
      </c>
      <c r="B29" s="19"/>
      <c r="C29" s="24">
        <v>17434000</v>
      </c>
      <c r="D29" s="24"/>
      <c r="E29" s="24"/>
      <c r="F29" s="24"/>
      <c r="G29" s="24">
        <v>-174500</v>
      </c>
      <c r="H29" s="24"/>
      <c r="I29" s="24">
        <v>380500</v>
      </c>
      <c r="J29" s="24"/>
      <c r="K29" s="24">
        <v>187600</v>
      </c>
      <c r="L29" s="24"/>
      <c r="M29" s="24">
        <v>51900</v>
      </c>
      <c r="N29" s="24"/>
      <c r="O29" s="24">
        <f t="shared" si="11"/>
        <v>17879500</v>
      </c>
      <c r="P29" s="24"/>
      <c r="Q29" s="24">
        <v>-51900</v>
      </c>
      <c r="R29" s="24"/>
      <c r="S29" s="24">
        <v>174500</v>
      </c>
      <c r="T29" s="24"/>
      <c r="U29" s="24">
        <v>-2200</v>
      </c>
      <c r="V29" s="24"/>
      <c r="W29" s="24">
        <f t="shared" si="12"/>
        <v>17999900</v>
      </c>
      <c r="X29" s="24"/>
      <c r="Y29" s="24"/>
      <c r="Z29" s="24"/>
      <c r="AA29" s="24">
        <v>294300</v>
      </c>
      <c r="AB29" s="24"/>
      <c r="AC29" s="24">
        <v>126900</v>
      </c>
      <c r="AD29" s="24"/>
      <c r="AE29" s="24">
        <v>54800</v>
      </c>
      <c r="AF29" s="24"/>
      <c r="AG29" s="24">
        <v>381000</v>
      </c>
      <c r="AH29" s="24"/>
      <c r="AI29" s="24">
        <v>80100</v>
      </c>
      <c r="AJ29" s="24"/>
      <c r="AK29" s="24">
        <v>11400</v>
      </c>
      <c r="AL29" s="24"/>
      <c r="AM29" s="24">
        <v>-714900</v>
      </c>
      <c r="AN29" s="24"/>
      <c r="AO29" s="24">
        <f t="shared" si="13"/>
        <v>18233500</v>
      </c>
      <c r="AP29" s="24"/>
      <c r="AQ29" s="24">
        <v>947500</v>
      </c>
      <c r="AR29" s="24"/>
      <c r="AS29" s="24">
        <v>-232600</v>
      </c>
      <c r="AT29" s="24"/>
      <c r="AU29" s="24">
        <v>-1705700</v>
      </c>
      <c r="AV29" s="24"/>
      <c r="AW29" s="24">
        <f>126900</f>
        <v>126900</v>
      </c>
      <c r="AX29" s="24"/>
      <c r="AY29" s="24">
        <f>-AS29*2</f>
        <v>465200</v>
      </c>
      <c r="AZ29" s="24"/>
      <c r="BA29" s="24">
        <v>81500</v>
      </c>
      <c r="BB29" s="24"/>
      <c r="BC29" s="24">
        <v>33900</v>
      </c>
      <c r="BD29" s="24"/>
      <c r="BE29" s="24">
        <v>25400</v>
      </c>
      <c r="BF29" s="24"/>
      <c r="BG29" s="24"/>
      <c r="BH29" s="24"/>
      <c r="BI29" s="24">
        <f t="shared" si="14"/>
        <v>17975600</v>
      </c>
      <c r="BJ29" s="24"/>
      <c r="BK29" s="24">
        <v>-16300</v>
      </c>
      <c r="BL29" s="24"/>
      <c r="BM29" s="24">
        <v>-164200</v>
      </c>
      <c r="BN29" s="24"/>
      <c r="BO29" s="24">
        <f t="shared" si="15"/>
        <v>17795100</v>
      </c>
      <c r="BP29" s="24"/>
      <c r="BQ29" s="24">
        <f t="shared" si="16"/>
        <v>164200</v>
      </c>
      <c r="BR29" s="24"/>
      <c r="BS29" s="24">
        <v>232400</v>
      </c>
      <c r="BT29" s="24"/>
      <c r="BU29" s="24">
        <v>367800</v>
      </c>
      <c r="BV29" s="24"/>
      <c r="BW29" s="24">
        <v>217700</v>
      </c>
      <c r="BX29" s="24"/>
      <c r="BY29" s="24">
        <v>72900</v>
      </c>
      <c r="BZ29" s="24"/>
      <c r="CA29" s="24">
        <v>106200</v>
      </c>
      <c r="CB29" s="24"/>
      <c r="CC29" s="24">
        <v>-27900</v>
      </c>
      <c r="CD29" s="24"/>
      <c r="CE29" s="24"/>
      <c r="CF29" s="24"/>
      <c r="CG29" s="24">
        <f t="shared" si="17"/>
        <v>18928400</v>
      </c>
      <c r="CH29" s="24"/>
      <c r="CI29" s="24">
        <f t="shared" si="18"/>
        <v>-367800</v>
      </c>
      <c r="CJ29" s="24"/>
      <c r="CK29" s="24">
        <v>600</v>
      </c>
      <c r="CL29" s="24"/>
      <c r="CM29" s="24"/>
      <c r="CN29" s="24"/>
      <c r="CO29" s="24">
        <v>511800</v>
      </c>
      <c r="CP29" s="24"/>
      <c r="CQ29" s="24">
        <v>-17400</v>
      </c>
      <c r="CR29" s="24"/>
      <c r="CS29" s="24">
        <v>113700</v>
      </c>
      <c r="CT29" s="24"/>
      <c r="CU29" s="24">
        <v>40000</v>
      </c>
      <c r="CV29" s="24"/>
      <c r="CW29" s="24">
        <v>9100</v>
      </c>
      <c r="CX29" s="24"/>
      <c r="CY29" s="24">
        <f>'[1]Sheet1'!$F$23</f>
        <v>26600</v>
      </c>
      <c r="CZ29" s="24"/>
      <c r="DA29" s="24">
        <f t="shared" si="19"/>
        <v>19245000</v>
      </c>
      <c r="DB29" s="24"/>
      <c r="DC29" s="24"/>
      <c r="DD29" s="24"/>
      <c r="DE29" s="24">
        <v>-28000</v>
      </c>
      <c r="DF29" s="24"/>
      <c r="DG29" s="54">
        <f t="shared" si="20"/>
        <v>19217000</v>
      </c>
      <c r="DH29" s="24"/>
      <c r="DI29" s="24">
        <v>19245000</v>
      </c>
      <c r="DJ29" s="19"/>
      <c r="DK29" s="24">
        <v>-600</v>
      </c>
      <c r="DL29" s="50"/>
      <c r="DM29" s="24"/>
      <c r="DN29" s="24"/>
      <c r="DO29" s="24">
        <f t="shared" si="21"/>
        <v>19244400</v>
      </c>
      <c r="DP29" s="19"/>
      <c r="DQ29" s="24">
        <v>40000</v>
      </c>
      <c r="DR29" s="24"/>
      <c r="DS29" s="24">
        <v>5200</v>
      </c>
      <c r="DT29" s="24"/>
      <c r="DU29" s="24">
        <v>33800</v>
      </c>
      <c r="DV29" s="24"/>
      <c r="DW29" s="24">
        <v>825100</v>
      </c>
      <c r="DX29" s="24"/>
      <c r="DY29" s="24"/>
      <c r="DZ29" s="24"/>
      <c r="EA29" s="24"/>
      <c r="EB29" s="24"/>
      <c r="EC29" s="24">
        <v>182100</v>
      </c>
      <c r="ED29" s="24"/>
      <c r="EE29" s="24">
        <v>9300</v>
      </c>
      <c r="EF29" s="24"/>
      <c r="EG29" s="24">
        <v>261100</v>
      </c>
      <c r="EH29" s="24"/>
      <c r="EI29" s="24">
        <v>95400</v>
      </c>
      <c r="EJ29" s="24"/>
      <c r="EK29" s="24">
        <v>-15000</v>
      </c>
      <c r="EL29" s="19"/>
      <c r="EM29" s="24">
        <f>SUM(DO29:EL29)</f>
        <v>20681400</v>
      </c>
      <c r="EN29" s="19"/>
      <c r="EO29" s="24"/>
      <c r="EP29" s="24"/>
      <c r="EQ29" s="24">
        <v>-28000</v>
      </c>
      <c r="ER29" s="19"/>
      <c r="ES29" s="55">
        <f>SUM(EM29:ER29)</f>
        <v>20653400</v>
      </c>
    </row>
    <row r="30" spans="1:149" ht="12.75">
      <c r="A30" s="46" t="s">
        <v>107</v>
      </c>
      <c r="B30" s="19"/>
      <c r="C30" s="24">
        <v>15446400</v>
      </c>
      <c r="D30" s="24"/>
      <c r="E30" s="24"/>
      <c r="F30" s="24"/>
      <c r="G30" s="24">
        <v>-154600</v>
      </c>
      <c r="H30" s="24"/>
      <c r="I30" s="24">
        <v>298500</v>
      </c>
      <c r="J30" s="24"/>
      <c r="K30" s="24">
        <v>146900</v>
      </c>
      <c r="L30" s="24"/>
      <c r="M30" s="24">
        <v>36700</v>
      </c>
      <c r="N30" s="24"/>
      <c r="O30" s="24">
        <f t="shared" si="11"/>
        <v>15773900</v>
      </c>
      <c r="P30" s="24"/>
      <c r="Q30" s="24">
        <v>-36700</v>
      </c>
      <c r="R30" s="24"/>
      <c r="S30" s="24">
        <v>154600</v>
      </c>
      <c r="T30" s="24"/>
      <c r="U30" s="24">
        <v>-2200</v>
      </c>
      <c r="V30" s="24"/>
      <c r="W30" s="24">
        <f t="shared" si="12"/>
        <v>15889600</v>
      </c>
      <c r="X30" s="24"/>
      <c r="Y30" s="24"/>
      <c r="Z30" s="24"/>
      <c r="AA30" s="24">
        <v>126900</v>
      </c>
      <c r="AB30" s="24"/>
      <c r="AC30" s="24">
        <v>106000</v>
      </c>
      <c r="AD30" s="24"/>
      <c r="AE30" s="24">
        <v>37800</v>
      </c>
      <c r="AF30" s="24"/>
      <c r="AG30" s="24">
        <v>300900</v>
      </c>
      <c r="AH30" s="24"/>
      <c r="AI30" s="24">
        <v>93300</v>
      </c>
      <c r="AJ30" s="24"/>
      <c r="AK30" s="24">
        <v>11300</v>
      </c>
      <c r="AL30" s="24"/>
      <c r="AM30" s="24">
        <v>-640500</v>
      </c>
      <c r="AN30" s="24"/>
      <c r="AO30" s="24">
        <f t="shared" si="13"/>
        <v>15925300</v>
      </c>
      <c r="AP30" s="24"/>
      <c r="AQ30" s="24">
        <v>828300</v>
      </c>
      <c r="AR30" s="24"/>
      <c r="AS30" s="24">
        <v>-187800</v>
      </c>
      <c r="AT30" s="24"/>
      <c r="AU30" s="24">
        <v>-1491200</v>
      </c>
      <c r="AV30" s="24"/>
      <c r="AW30" s="24">
        <f>106000</f>
        <v>106000</v>
      </c>
      <c r="AX30" s="24"/>
      <c r="AY30" s="24">
        <v>375500</v>
      </c>
      <c r="AZ30" s="24"/>
      <c r="BA30" s="24">
        <v>65800</v>
      </c>
      <c r="BB30" s="24"/>
      <c r="BC30" s="24">
        <v>20400</v>
      </c>
      <c r="BD30" s="24"/>
      <c r="BE30" s="24">
        <v>24300</v>
      </c>
      <c r="BF30" s="24"/>
      <c r="BG30" s="24"/>
      <c r="BH30" s="24"/>
      <c r="BI30" s="24">
        <f t="shared" si="14"/>
        <v>15666600</v>
      </c>
      <c r="BJ30" s="24"/>
      <c r="BK30" s="24">
        <v>-9800</v>
      </c>
      <c r="BL30" s="24"/>
      <c r="BM30" s="24">
        <v>-127200</v>
      </c>
      <c r="BN30" s="24"/>
      <c r="BO30" s="24">
        <f t="shared" si="15"/>
        <v>15529600</v>
      </c>
      <c r="BP30" s="24"/>
      <c r="BQ30" s="24">
        <f t="shared" si="16"/>
        <v>127200</v>
      </c>
      <c r="BR30" s="24"/>
      <c r="BS30" s="24">
        <v>186400</v>
      </c>
      <c r="BT30" s="24"/>
      <c r="BU30" s="24">
        <v>352300</v>
      </c>
      <c r="BV30" s="24"/>
      <c r="BW30" s="24">
        <v>283600</v>
      </c>
      <c r="BX30" s="24"/>
      <c r="BY30" s="24">
        <v>60800</v>
      </c>
      <c r="BZ30" s="24"/>
      <c r="CA30" s="24">
        <v>87000</v>
      </c>
      <c r="CB30" s="24"/>
      <c r="CC30" s="24">
        <v>-13900</v>
      </c>
      <c r="CD30" s="24"/>
      <c r="CE30" s="24"/>
      <c r="CF30" s="24"/>
      <c r="CG30" s="24">
        <f t="shared" si="17"/>
        <v>16613000</v>
      </c>
      <c r="CH30" s="24"/>
      <c r="CI30" s="24">
        <f t="shared" si="18"/>
        <v>-352300</v>
      </c>
      <c r="CJ30" s="24"/>
      <c r="CK30" s="24">
        <v>600</v>
      </c>
      <c r="CL30" s="24"/>
      <c r="CM30" s="24"/>
      <c r="CN30" s="24"/>
      <c r="CO30" s="24">
        <v>409200</v>
      </c>
      <c r="CP30" s="24"/>
      <c r="CQ30" s="24">
        <v>-20100</v>
      </c>
      <c r="CR30" s="24"/>
      <c r="CS30" s="24">
        <v>91500</v>
      </c>
      <c r="CT30" s="24"/>
      <c r="CU30" s="24">
        <v>32400</v>
      </c>
      <c r="CV30" s="24"/>
      <c r="CW30" s="24">
        <v>10100</v>
      </c>
      <c r="CX30" s="24"/>
      <c r="CY30" s="24">
        <f>'[1]Sheet1'!$F$24</f>
        <v>19800</v>
      </c>
      <c r="CZ30" s="24"/>
      <c r="DA30" s="24">
        <f t="shared" si="19"/>
        <v>16804200</v>
      </c>
      <c r="DB30" s="24"/>
      <c r="DC30" s="24">
        <v>-150000</v>
      </c>
      <c r="DD30" s="24"/>
      <c r="DE30" s="24">
        <v>-28000</v>
      </c>
      <c r="DF30" s="24"/>
      <c r="DG30" s="54">
        <f t="shared" si="20"/>
        <v>16626200</v>
      </c>
      <c r="DH30" s="24"/>
      <c r="DI30" s="24">
        <v>16804200</v>
      </c>
      <c r="DJ30" s="19"/>
      <c r="DK30" s="24">
        <v>-600</v>
      </c>
      <c r="DL30" s="50"/>
      <c r="DM30" s="24"/>
      <c r="DN30" s="24"/>
      <c r="DO30" s="24">
        <f t="shared" si="21"/>
        <v>16803600</v>
      </c>
      <c r="DP30" s="19"/>
      <c r="DQ30" s="24">
        <v>32400</v>
      </c>
      <c r="DR30" s="24"/>
      <c r="DS30" s="24">
        <v>3700</v>
      </c>
      <c r="DT30" s="24"/>
      <c r="DU30" s="24">
        <v>24400</v>
      </c>
      <c r="DV30" s="24"/>
      <c r="DW30" s="24">
        <v>654000</v>
      </c>
      <c r="DX30" s="24"/>
      <c r="DY30" s="24"/>
      <c r="DZ30" s="24"/>
      <c r="EA30" s="24"/>
      <c r="EB30" s="24"/>
      <c r="EC30" s="24">
        <v>152400</v>
      </c>
      <c r="ED30" s="24"/>
      <c r="EE30" s="24">
        <v>13100</v>
      </c>
      <c r="EF30" s="24"/>
      <c r="EG30" s="24">
        <v>325300</v>
      </c>
      <c r="EH30" s="24"/>
      <c r="EI30" s="24">
        <v>77000</v>
      </c>
      <c r="EJ30" s="24"/>
      <c r="EK30" s="24">
        <v>-13600</v>
      </c>
      <c r="EL30" s="19"/>
      <c r="EM30" s="24">
        <f>SUM(DO30:EL30)</f>
        <v>18072300</v>
      </c>
      <c r="EN30" s="19"/>
      <c r="EO30" s="24">
        <v>-150000</v>
      </c>
      <c r="EP30" s="24"/>
      <c r="EQ30" s="24">
        <v>-28000</v>
      </c>
      <c r="ER30" s="19"/>
      <c r="ES30" s="55">
        <f>SUM(EM30:ER30)</f>
        <v>17894300</v>
      </c>
    </row>
    <row r="31" spans="1:149" ht="12.75">
      <c r="A31" s="46" t="s">
        <v>108</v>
      </c>
      <c r="B31" s="19"/>
      <c r="C31" s="24">
        <v>34348700</v>
      </c>
      <c r="D31" s="24"/>
      <c r="E31" s="24"/>
      <c r="F31" s="24"/>
      <c r="G31" s="24">
        <v>-343700</v>
      </c>
      <c r="H31" s="24"/>
      <c r="I31" s="24">
        <v>630200</v>
      </c>
      <c r="J31" s="24"/>
      <c r="K31" s="24">
        <v>317800</v>
      </c>
      <c r="L31" s="24"/>
      <c r="M31" s="24">
        <v>68300</v>
      </c>
      <c r="N31" s="24"/>
      <c r="O31" s="24">
        <f t="shared" si="11"/>
        <v>35021300</v>
      </c>
      <c r="P31" s="24"/>
      <c r="Q31" s="24">
        <v>-68300</v>
      </c>
      <c r="R31" s="24"/>
      <c r="S31" s="24">
        <v>343700</v>
      </c>
      <c r="T31" s="24"/>
      <c r="U31" s="24">
        <v>-2200</v>
      </c>
      <c r="V31" s="24"/>
      <c r="W31" s="24">
        <f t="shared" si="12"/>
        <v>35294500</v>
      </c>
      <c r="X31" s="24"/>
      <c r="Y31" s="24"/>
      <c r="Z31" s="24"/>
      <c r="AA31" s="24">
        <v>0</v>
      </c>
      <c r="AB31" s="24"/>
      <c r="AC31" s="24">
        <v>209400</v>
      </c>
      <c r="AD31" s="24"/>
      <c r="AE31" s="24">
        <v>71400</v>
      </c>
      <c r="AF31" s="24"/>
      <c r="AG31" s="24">
        <v>625000</v>
      </c>
      <c r="AH31" s="24"/>
      <c r="AI31" s="24">
        <v>191500</v>
      </c>
      <c r="AJ31" s="24"/>
      <c r="AK31" s="24">
        <v>18200</v>
      </c>
      <c r="AL31" s="24"/>
      <c r="AM31" s="24">
        <v>-1422200</v>
      </c>
      <c r="AN31" s="24"/>
      <c r="AO31" s="24">
        <f t="shared" si="13"/>
        <v>34987800</v>
      </c>
      <c r="AP31" s="24"/>
      <c r="AQ31" s="24">
        <v>1820500</v>
      </c>
      <c r="AR31" s="24"/>
      <c r="AS31" s="24">
        <v>-398300</v>
      </c>
      <c r="AT31" s="24"/>
      <c r="AU31" s="24">
        <v>-3277500</v>
      </c>
      <c r="AV31" s="24"/>
      <c r="AW31" s="24">
        <f>209400</f>
        <v>209400</v>
      </c>
      <c r="AX31" s="24"/>
      <c r="AY31" s="24">
        <v>796500</v>
      </c>
      <c r="AZ31" s="24"/>
      <c r="BA31" s="24">
        <v>139400</v>
      </c>
      <c r="BB31" s="24"/>
      <c r="BC31" s="24">
        <v>24900</v>
      </c>
      <c r="BD31" s="24"/>
      <c r="BE31" s="24">
        <v>37900</v>
      </c>
      <c r="BF31" s="24"/>
      <c r="BG31" s="24"/>
      <c r="BH31" s="24"/>
      <c r="BI31" s="24">
        <f t="shared" si="14"/>
        <v>34340600</v>
      </c>
      <c r="BJ31" s="24"/>
      <c r="BK31" s="24">
        <v>-12000</v>
      </c>
      <c r="BL31" s="24"/>
      <c r="BM31" s="24">
        <v>-283400</v>
      </c>
      <c r="BN31" s="24"/>
      <c r="BO31" s="24">
        <f t="shared" si="15"/>
        <v>34045200</v>
      </c>
      <c r="BP31" s="24"/>
      <c r="BQ31" s="24">
        <f t="shared" si="16"/>
        <v>283400</v>
      </c>
      <c r="BR31" s="24"/>
      <c r="BS31" s="24">
        <v>384500</v>
      </c>
      <c r="BT31" s="24"/>
      <c r="BU31" s="24">
        <v>743700</v>
      </c>
      <c r="BV31" s="24"/>
      <c r="BW31" s="24">
        <v>595200</v>
      </c>
      <c r="BX31" s="24"/>
      <c r="BY31" s="24">
        <v>133800</v>
      </c>
      <c r="BZ31" s="24"/>
      <c r="CA31" s="24">
        <v>187900</v>
      </c>
      <c r="CB31" s="24"/>
      <c r="CC31" s="24">
        <v>-19100</v>
      </c>
      <c r="CD31" s="24"/>
      <c r="CE31" s="24"/>
      <c r="CF31" s="24"/>
      <c r="CG31" s="24">
        <f t="shared" si="17"/>
        <v>36354600</v>
      </c>
      <c r="CH31" s="24"/>
      <c r="CI31" s="24">
        <f t="shared" si="18"/>
        <v>-743700</v>
      </c>
      <c r="CJ31" s="24"/>
      <c r="CK31" s="24">
        <v>1300</v>
      </c>
      <c r="CL31" s="24"/>
      <c r="CM31" s="24"/>
      <c r="CN31" s="24"/>
      <c r="CO31" s="24">
        <v>841900</v>
      </c>
      <c r="CP31" s="24"/>
      <c r="CQ31" s="24">
        <v>-53400</v>
      </c>
      <c r="CR31" s="24"/>
      <c r="CS31" s="24">
        <v>165400</v>
      </c>
      <c r="CT31" s="24"/>
      <c r="CU31" s="24">
        <v>64200</v>
      </c>
      <c r="CV31" s="24"/>
      <c r="CW31" s="24">
        <v>21600</v>
      </c>
      <c r="CX31" s="24"/>
      <c r="CY31" s="24">
        <f>'[1]Sheet1'!$F$25</f>
        <v>37700</v>
      </c>
      <c r="CZ31" s="24"/>
      <c r="DA31" s="24">
        <f t="shared" si="19"/>
        <v>36689600</v>
      </c>
      <c r="DB31" s="24"/>
      <c r="DC31" s="24"/>
      <c r="DD31" s="24"/>
      <c r="DE31" s="24">
        <v>-190200</v>
      </c>
      <c r="DF31" s="24"/>
      <c r="DG31" s="54">
        <f t="shared" si="20"/>
        <v>36499400</v>
      </c>
      <c r="DH31" s="24"/>
      <c r="DI31" s="24">
        <v>36689600</v>
      </c>
      <c r="DJ31" s="19"/>
      <c r="DK31" s="24">
        <v>-1300</v>
      </c>
      <c r="DL31" s="50"/>
      <c r="DM31" s="24"/>
      <c r="DN31" s="24"/>
      <c r="DO31" s="24">
        <f t="shared" si="21"/>
        <v>36688300</v>
      </c>
      <c r="DP31" s="19"/>
      <c r="DQ31" s="24">
        <v>64200</v>
      </c>
      <c r="DR31" s="24"/>
      <c r="DS31" s="24">
        <v>7300</v>
      </c>
      <c r="DT31" s="24"/>
      <c r="DU31" s="24">
        <v>47600</v>
      </c>
      <c r="DV31" s="24"/>
      <c r="DW31" s="24">
        <v>538300</v>
      </c>
      <c r="DX31" s="24"/>
      <c r="DY31" s="24"/>
      <c r="DZ31" s="24"/>
      <c r="EA31" s="24"/>
      <c r="EB31" s="24"/>
      <c r="EC31" s="24">
        <v>301800</v>
      </c>
      <c r="ED31" s="24"/>
      <c r="EE31" s="24">
        <v>71800</v>
      </c>
      <c r="EF31" s="24"/>
      <c r="EG31" s="24">
        <v>739100</v>
      </c>
      <c r="EH31" s="24"/>
      <c r="EI31" s="24">
        <v>151200</v>
      </c>
      <c r="EJ31" s="24"/>
      <c r="EK31" s="24">
        <v>-32900</v>
      </c>
      <c r="EL31" s="19"/>
      <c r="EM31" s="24">
        <f>SUM(DO31:EL31)</f>
        <v>38576700</v>
      </c>
      <c r="EN31" s="19"/>
      <c r="EO31" s="24"/>
      <c r="EP31" s="24"/>
      <c r="EQ31" s="24">
        <v>-190200</v>
      </c>
      <c r="ER31" s="19"/>
      <c r="ES31" s="55">
        <f>SUM(EM31:ER31)</f>
        <v>38386500</v>
      </c>
    </row>
    <row r="32" spans="1:149" ht="12.75">
      <c r="A32" s="46" t="s">
        <v>109</v>
      </c>
      <c r="B32" s="19"/>
      <c r="C32" s="24">
        <v>15203200</v>
      </c>
      <c r="D32" s="24"/>
      <c r="E32" s="24"/>
      <c r="F32" s="24"/>
      <c r="G32" s="24">
        <v>-152100</v>
      </c>
      <c r="H32" s="24"/>
      <c r="I32" s="24">
        <v>303300</v>
      </c>
      <c r="J32" s="24"/>
      <c r="K32" s="24">
        <v>158900</v>
      </c>
      <c r="L32" s="24"/>
      <c r="M32" s="24">
        <v>41100</v>
      </c>
      <c r="N32" s="24"/>
      <c r="O32" s="24">
        <f t="shared" si="11"/>
        <v>15554400</v>
      </c>
      <c r="P32" s="24"/>
      <c r="Q32" s="24">
        <v>-41100</v>
      </c>
      <c r="R32" s="24"/>
      <c r="S32" s="24">
        <v>152100</v>
      </c>
      <c r="T32" s="24"/>
      <c r="U32" s="24">
        <v>-2200</v>
      </c>
      <c r="V32" s="24"/>
      <c r="W32" s="24">
        <f t="shared" si="12"/>
        <v>15663200</v>
      </c>
      <c r="X32" s="24"/>
      <c r="Y32" s="24"/>
      <c r="Z32" s="24"/>
      <c r="AA32" s="24">
        <v>54400</v>
      </c>
      <c r="AB32" s="24"/>
      <c r="AC32" s="24">
        <v>115900</v>
      </c>
      <c r="AD32" s="24"/>
      <c r="AE32" s="24">
        <v>43600</v>
      </c>
      <c r="AF32" s="24"/>
      <c r="AG32" s="24">
        <v>314200</v>
      </c>
      <c r="AH32" s="24"/>
      <c r="AI32" s="24">
        <v>85600</v>
      </c>
      <c r="AJ32" s="24"/>
      <c r="AK32" s="24">
        <v>10200</v>
      </c>
      <c r="AL32" s="24"/>
      <c r="AM32" s="24">
        <v>-620500</v>
      </c>
      <c r="AN32" s="24"/>
      <c r="AO32" s="24">
        <f t="shared" si="13"/>
        <v>15666600</v>
      </c>
      <c r="AP32" s="24"/>
      <c r="AQ32" s="24">
        <v>814300</v>
      </c>
      <c r="AR32" s="24"/>
      <c r="AS32" s="24">
        <v>-193800</v>
      </c>
      <c r="AT32" s="24"/>
      <c r="AU32" s="24">
        <v>-1466000</v>
      </c>
      <c r="AV32" s="24"/>
      <c r="AW32" s="24">
        <f>115900</f>
        <v>115900</v>
      </c>
      <c r="AX32" s="24"/>
      <c r="AY32" s="24">
        <f>-AS32*2</f>
        <v>387600</v>
      </c>
      <c r="AZ32" s="24"/>
      <c r="BA32" s="24">
        <v>67900</v>
      </c>
      <c r="BB32" s="24"/>
      <c r="BC32" s="24">
        <v>20000</v>
      </c>
      <c r="BD32" s="24"/>
      <c r="BE32" s="24">
        <v>31100</v>
      </c>
      <c r="BF32" s="24"/>
      <c r="BG32" s="24"/>
      <c r="BH32" s="24"/>
      <c r="BI32" s="24">
        <f t="shared" si="14"/>
        <v>15443600</v>
      </c>
      <c r="BJ32" s="24"/>
      <c r="BK32" s="24">
        <v>-9600</v>
      </c>
      <c r="BL32" s="24"/>
      <c r="BM32" s="24">
        <v>-138300</v>
      </c>
      <c r="BN32" s="24"/>
      <c r="BO32" s="24">
        <f t="shared" si="15"/>
        <v>15295700</v>
      </c>
      <c r="BP32" s="24"/>
      <c r="BQ32" s="24">
        <f t="shared" si="16"/>
        <v>138300</v>
      </c>
      <c r="BR32" s="24"/>
      <c r="BS32" s="24">
        <v>194300</v>
      </c>
      <c r="BT32" s="24"/>
      <c r="BU32" s="24">
        <v>315900</v>
      </c>
      <c r="BV32" s="24"/>
      <c r="BW32" s="24">
        <v>255200</v>
      </c>
      <c r="BX32" s="24"/>
      <c r="BY32" s="24">
        <v>68500</v>
      </c>
      <c r="BZ32" s="24"/>
      <c r="CA32" s="24">
        <v>93800</v>
      </c>
      <c r="CB32" s="24"/>
      <c r="CC32" s="24">
        <v>-29100</v>
      </c>
      <c r="CD32" s="24"/>
      <c r="CE32" s="24"/>
      <c r="CF32" s="24"/>
      <c r="CG32" s="24">
        <f t="shared" si="17"/>
        <v>16332600</v>
      </c>
      <c r="CH32" s="24"/>
      <c r="CI32" s="24">
        <f t="shared" si="18"/>
        <v>-315900</v>
      </c>
      <c r="CJ32" s="24"/>
      <c r="CK32" s="24">
        <v>300</v>
      </c>
      <c r="CL32" s="24"/>
      <c r="CM32" s="24"/>
      <c r="CN32" s="24"/>
      <c r="CO32" s="24">
        <v>417900</v>
      </c>
      <c r="CP32" s="24"/>
      <c r="CQ32" s="24">
        <v>-19700</v>
      </c>
      <c r="CR32" s="24"/>
      <c r="CS32" s="24">
        <v>98700</v>
      </c>
      <c r="CT32" s="24"/>
      <c r="CU32" s="24">
        <v>35000</v>
      </c>
      <c r="CV32" s="24"/>
      <c r="CW32" s="24">
        <v>8500</v>
      </c>
      <c r="CX32" s="24"/>
      <c r="CY32" s="24">
        <f>'[1]Sheet1'!$F$26</f>
        <v>22700</v>
      </c>
      <c r="CZ32" s="24"/>
      <c r="DA32" s="24">
        <f t="shared" si="19"/>
        <v>16580100</v>
      </c>
      <c r="DB32" s="24"/>
      <c r="DC32" s="24"/>
      <c r="DD32" s="24"/>
      <c r="DE32" s="24">
        <v>-77000</v>
      </c>
      <c r="DF32" s="24"/>
      <c r="DG32" s="54">
        <f t="shared" si="20"/>
        <v>16503100</v>
      </c>
      <c r="DH32" s="24"/>
      <c r="DI32" s="24">
        <v>16580100</v>
      </c>
      <c r="DJ32" s="19"/>
      <c r="DK32" s="24">
        <v>-300</v>
      </c>
      <c r="DL32" s="50"/>
      <c r="DM32" s="24"/>
      <c r="DN32" s="24"/>
      <c r="DO32" s="24">
        <f t="shared" si="21"/>
        <v>16579800</v>
      </c>
      <c r="DP32" s="19"/>
      <c r="DQ32" s="24">
        <v>35000</v>
      </c>
      <c r="DR32" s="24"/>
      <c r="DS32" s="24">
        <v>4600</v>
      </c>
      <c r="DT32" s="24"/>
      <c r="DU32" s="24">
        <v>30000</v>
      </c>
      <c r="DV32" s="24"/>
      <c r="DW32" s="24">
        <v>855100</v>
      </c>
      <c r="DX32" s="24"/>
      <c r="DY32" s="24"/>
      <c r="DZ32" s="24"/>
      <c r="EA32" s="24"/>
      <c r="EB32" s="24"/>
      <c r="EC32" s="24">
        <v>149800</v>
      </c>
      <c r="ED32" s="24"/>
      <c r="EE32" s="24">
        <v>23200</v>
      </c>
      <c r="EF32" s="24"/>
      <c r="EG32" s="24">
        <v>306600</v>
      </c>
      <c r="EH32" s="24"/>
      <c r="EI32" s="24">
        <v>85200</v>
      </c>
      <c r="EJ32" s="24"/>
      <c r="EK32" s="24">
        <v>-17400</v>
      </c>
      <c r="EL32" s="19"/>
      <c r="EM32" s="24">
        <f>SUM(DO32:EL32)</f>
        <v>18051900</v>
      </c>
      <c r="EN32" s="19"/>
      <c r="EO32" s="24"/>
      <c r="EP32" s="24"/>
      <c r="EQ32" s="24">
        <v>-77000</v>
      </c>
      <c r="ER32" s="19"/>
      <c r="ES32" s="55">
        <f>SUM(EM32:ER32)</f>
        <v>17974900</v>
      </c>
    </row>
    <row r="33" spans="1:149" ht="12.75">
      <c r="A33" s="46" t="s">
        <v>110</v>
      </c>
      <c r="B33" s="19"/>
      <c r="C33" s="24">
        <v>15070600</v>
      </c>
      <c r="D33" s="24"/>
      <c r="E33" s="24"/>
      <c r="F33" s="24"/>
      <c r="G33" s="24">
        <v>-150800</v>
      </c>
      <c r="H33" s="24"/>
      <c r="I33" s="24">
        <v>290300</v>
      </c>
      <c r="J33" s="24"/>
      <c r="K33" s="24">
        <v>173700</v>
      </c>
      <c r="L33" s="24"/>
      <c r="M33" s="24">
        <v>51700</v>
      </c>
      <c r="N33" s="24"/>
      <c r="O33" s="24">
        <f t="shared" si="11"/>
        <v>15435500</v>
      </c>
      <c r="P33" s="24"/>
      <c r="Q33" s="24">
        <v>-51700</v>
      </c>
      <c r="R33" s="24"/>
      <c r="S33" s="24">
        <v>150800</v>
      </c>
      <c r="T33" s="24"/>
      <c r="U33" s="24">
        <v>-2200</v>
      </c>
      <c r="V33" s="24"/>
      <c r="W33" s="24">
        <f t="shared" si="12"/>
        <v>15532400</v>
      </c>
      <c r="X33" s="24"/>
      <c r="Y33" s="24"/>
      <c r="Z33" s="24"/>
      <c r="AA33" s="24">
        <v>394400</v>
      </c>
      <c r="AB33" s="24"/>
      <c r="AC33" s="24">
        <v>104800</v>
      </c>
      <c r="AD33" s="24"/>
      <c r="AE33" s="24">
        <v>52100</v>
      </c>
      <c r="AF33" s="24"/>
      <c r="AG33" s="24">
        <v>326400</v>
      </c>
      <c r="AH33" s="24"/>
      <c r="AI33" s="24">
        <v>108200</v>
      </c>
      <c r="AJ33" s="24"/>
      <c r="AK33" s="24">
        <v>10600</v>
      </c>
      <c r="AL33" s="24"/>
      <c r="AM33" s="24">
        <v>-620200</v>
      </c>
      <c r="AN33" s="24"/>
      <c r="AO33" s="24">
        <f t="shared" si="13"/>
        <v>15908700</v>
      </c>
      <c r="AP33" s="24"/>
      <c r="AQ33" s="24">
        <v>826400</v>
      </c>
      <c r="AR33" s="24"/>
      <c r="AS33" s="24">
        <v>-206200</v>
      </c>
      <c r="AT33" s="24"/>
      <c r="AU33" s="24">
        <v>-1487800</v>
      </c>
      <c r="AV33" s="24"/>
      <c r="AW33" s="24">
        <f>104800</f>
        <v>104800</v>
      </c>
      <c r="AX33" s="24"/>
      <c r="AY33" s="24">
        <v>412300</v>
      </c>
      <c r="AZ33" s="24"/>
      <c r="BA33" s="24">
        <v>72200</v>
      </c>
      <c r="BB33" s="24"/>
      <c r="BC33" s="24">
        <v>20600</v>
      </c>
      <c r="BD33" s="24"/>
      <c r="BE33" s="24">
        <v>40000</v>
      </c>
      <c r="BF33" s="24"/>
      <c r="BG33" s="24"/>
      <c r="BH33" s="24"/>
      <c r="BI33" s="24">
        <f t="shared" si="14"/>
        <v>15691000</v>
      </c>
      <c r="BJ33" s="24"/>
      <c r="BK33" s="24">
        <v>-9900</v>
      </c>
      <c r="BL33" s="24"/>
      <c r="BM33" s="24">
        <v>-128800</v>
      </c>
      <c r="BN33" s="24"/>
      <c r="BO33" s="24">
        <f t="shared" si="15"/>
        <v>15552300</v>
      </c>
      <c r="BP33" s="24"/>
      <c r="BQ33" s="24">
        <f t="shared" si="16"/>
        <v>128800</v>
      </c>
      <c r="BR33" s="24"/>
      <c r="BS33" s="24">
        <v>178700</v>
      </c>
      <c r="BT33" s="24"/>
      <c r="BU33" s="24">
        <v>328300</v>
      </c>
      <c r="BV33" s="24"/>
      <c r="BW33" s="24">
        <v>310200</v>
      </c>
      <c r="BX33" s="24"/>
      <c r="BY33" s="24">
        <v>72300</v>
      </c>
      <c r="BZ33" s="24"/>
      <c r="CA33" s="24">
        <v>99500</v>
      </c>
      <c r="CB33" s="24"/>
      <c r="CC33" s="24">
        <v>-23000</v>
      </c>
      <c r="CD33" s="24"/>
      <c r="CE33" s="24"/>
      <c r="CF33" s="24"/>
      <c r="CG33" s="24">
        <f t="shared" si="17"/>
        <v>16647100</v>
      </c>
      <c r="CH33" s="24"/>
      <c r="CI33" s="24">
        <f t="shared" si="18"/>
        <v>-328300</v>
      </c>
      <c r="CJ33" s="24"/>
      <c r="CK33" s="24">
        <v>1000</v>
      </c>
      <c r="CL33" s="24"/>
      <c r="CM33" s="24"/>
      <c r="CN33" s="24"/>
      <c r="CO33" s="24">
        <v>390800</v>
      </c>
      <c r="CP33" s="24"/>
      <c r="CQ33" s="24">
        <v>-24500</v>
      </c>
      <c r="CR33" s="24"/>
      <c r="CS33" s="24">
        <v>102000</v>
      </c>
      <c r="CT33" s="24"/>
      <c r="CU33" s="24">
        <v>36600</v>
      </c>
      <c r="CV33" s="24"/>
      <c r="CW33" s="24">
        <v>15100</v>
      </c>
      <c r="CX33" s="24"/>
      <c r="CY33" s="24">
        <f>'[1]Sheet1'!$F$27</f>
        <v>24400</v>
      </c>
      <c r="CZ33" s="24"/>
      <c r="DA33" s="24">
        <f t="shared" si="19"/>
        <v>16864200</v>
      </c>
      <c r="DB33" s="24"/>
      <c r="DC33" s="24"/>
      <c r="DD33" s="24"/>
      <c r="DE33" s="24">
        <v>-42000</v>
      </c>
      <c r="DF33" s="24"/>
      <c r="DG33" s="54">
        <f t="shared" si="20"/>
        <v>16822200</v>
      </c>
      <c r="DH33" s="24"/>
      <c r="DI33" s="24">
        <v>16864200</v>
      </c>
      <c r="DJ33" s="19"/>
      <c r="DK33" s="24">
        <v>-1000</v>
      </c>
      <c r="DL33" s="50"/>
      <c r="DM33" s="24"/>
      <c r="DN33" s="24"/>
      <c r="DO33" s="24">
        <f t="shared" si="21"/>
        <v>16863200</v>
      </c>
      <c r="DP33" s="19"/>
      <c r="DQ33" s="24">
        <v>36600</v>
      </c>
      <c r="DR33" s="24"/>
      <c r="DS33" s="24">
        <v>4600</v>
      </c>
      <c r="DT33" s="24"/>
      <c r="DU33" s="24">
        <v>29700</v>
      </c>
      <c r="DV33" s="24"/>
      <c r="DW33" s="24">
        <v>773000</v>
      </c>
      <c r="DX33" s="24"/>
      <c r="DY33" s="24"/>
      <c r="DZ33" s="24"/>
      <c r="EA33" s="24"/>
      <c r="EB33" s="24"/>
      <c r="EC33" s="24">
        <v>142600</v>
      </c>
      <c r="ED33" s="24"/>
      <c r="EE33" s="24">
        <v>27800</v>
      </c>
      <c r="EF33" s="24"/>
      <c r="EG33" s="24">
        <v>340400</v>
      </c>
      <c r="EH33" s="24"/>
      <c r="EI33" s="24">
        <v>88700</v>
      </c>
      <c r="EJ33" s="24"/>
      <c r="EK33" s="24">
        <v>-23500</v>
      </c>
      <c r="EL33" s="19"/>
      <c r="EM33" s="24">
        <f>SUM(DO33:EL33)</f>
        <v>18283100</v>
      </c>
      <c r="EN33" s="19"/>
      <c r="EO33" s="24"/>
      <c r="EP33" s="24"/>
      <c r="EQ33" s="24">
        <v>-42000</v>
      </c>
      <c r="ER33" s="19"/>
      <c r="ES33" s="55">
        <f>SUM(EM33:ER33)</f>
        <v>18241100</v>
      </c>
    </row>
    <row r="34" spans="1:149" ht="12.75">
      <c r="A34" s="18"/>
      <c r="B34" s="19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54"/>
      <c r="DH34" s="24"/>
      <c r="DI34" s="24"/>
      <c r="DJ34" s="19"/>
      <c r="DK34" s="24"/>
      <c r="DL34" s="19"/>
      <c r="DM34" s="24"/>
      <c r="DN34" s="24"/>
      <c r="DO34" s="24"/>
      <c r="DP34" s="19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19"/>
      <c r="EM34" s="19"/>
      <c r="EN34" s="19"/>
      <c r="EO34" s="24"/>
      <c r="EP34" s="24"/>
      <c r="EQ34" s="24"/>
      <c r="ER34" s="19"/>
      <c r="ES34" s="25"/>
    </row>
    <row r="35" spans="1:149" ht="12.75">
      <c r="A35" s="60" t="s">
        <v>97</v>
      </c>
      <c r="B35" s="19"/>
      <c r="C35" s="61">
        <f>SUM(C21:C34)</f>
        <v>183842300</v>
      </c>
      <c r="D35" s="24"/>
      <c r="E35" s="61">
        <f>SUM(E21:E34)</f>
        <v>0</v>
      </c>
      <c r="F35" s="24"/>
      <c r="G35" s="61">
        <f>SUM(G21:G34)</f>
        <v>-1839600</v>
      </c>
      <c r="H35" s="24"/>
      <c r="I35" s="61">
        <f>SUM(I21:I34)</f>
        <v>3605600</v>
      </c>
      <c r="J35" s="24"/>
      <c r="K35" s="61">
        <f>SUM(K21:K34)</f>
        <v>1930900</v>
      </c>
      <c r="L35" s="24"/>
      <c r="M35" s="61">
        <f>SUM(M21:M34)</f>
        <v>497000</v>
      </c>
      <c r="N35" s="24"/>
      <c r="O35" s="61">
        <f>SUM(O21:O34)</f>
        <v>188036200</v>
      </c>
      <c r="P35" s="24"/>
      <c r="Q35" s="61">
        <f>SUM(Q21:Q34)</f>
        <v>-497000</v>
      </c>
      <c r="R35" s="24"/>
      <c r="S35" s="61">
        <f>SUM(S21:S34)</f>
        <v>1839600</v>
      </c>
      <c r="T35" s="24"/>
      <c r="U35" s="61">
        <f>SUM(U21:U34)</f>
        <v>-28600</v>
      </c>
      <c r="V35" s="24"/>
      <c r="W35" s="61">
        <f>SUM(W21:W34)</f>
        <v>189350200</v>
      </c>
      <c r="X35" s="24"/>
      <c r="Y35" s="61">
        <f>SUM(Y21:Y34)</f>
        <v>0</v>
      </c>
      <c r="Z35" s="24"/>
      <c r="AA35" s="61">
        <f>SUM(AA21:AA34)</f>
        <v>3539200</v>
      </c>
      <c r="AB35" s="24"/>
      <c r="AC35" s="61">
        <f>SUM(AC21:AC34)</f>
        <v>1280100</v>
      </c>
      <c r="AD35" s="24"/>
      <c r="AE35" s="61">
        <f>SUM(AE21:AE34)</f>
        <v>527900</v>
      </c>
      <c r="AF35" s="24"/>
      <c r="AG35" s="61">
        <f>SUM(AG21:AG34)</f>
        <v>3754200</v>
      </c>
      <c r="AH35" s="24"/>
      <c r="AI35" s="61">
        <f>SUM(AI21:AI34)</f>
        <v>1089400</v>
      </c>
      <c r="AJ35" s="24"/>
      <c r="AK35" s="61">
        <f>SUM(AK21:AK34)</f>
        <v>121100</v>
      </c>
      <c r="AL35" s="24"/>
      <c r="AM35" s="61">
        <f>SUM(AM21:AM34)</f>
        <v>-7604300</v>
      </c>
      <c r="AN35" s="24"/>
      <c r="AO35" s="61">
        <f>SUM(AO21:AO34)</f>
        <v>192057800</v>
      </c>
      <c r="AP35" s="24"/>
      <c r="AQ35" s="61">
        <f>SUM(AQ21:AQ34)</f>
        <v>9983100</v>
      </c>
      <c r="AR35" s="24"/>
      <c r="AS35" s="61">
        <f>SUM(AS21:AS34)</f>
        <v>-2378800</v>
      </c>
      <c r="AT35" s="24"/>
      <c r="AU35" s="61">
        <f>SUM(AU21:AU34)</f>
        <v>-17972800</v>
      </c>
      <c r="AV35" s="24"/>
      <c r="AW35" s="61">
        <f>SUM(AW21:AW34)</f>
        <v>1280100</v>
      </c>
      <c r="AX35" s="24"/>
      <c r="AY35" s="61">
        <f>SUM(AY21:AY34)</f>
        <v>4756900</v>
      </c>
      <c r="AZ35" s="24"/>
      <c r="BA35" s="61">
        <f>SUM(BA21:BA34)</f>
        <v>833000</v>
      </c>
      <c r="BB35" s="24"/>
      <c r="BC35" s="61">
        <f>SUM(BC21:BC34)</f>
        <v>252600</v>
      </c>
      <c r="BD35" s="24"/>
      <c r="BE35" s="61">
        <f>SUM(BE21:BE34)</f>
        <v>266300</v>
      </c>
      <c r="BF35" s="24"/>
      <c r="BG35" s="61">
        <f>SUM(BG21:BG34)</f>
        <v>0</v>
      </c>
      <c r="BH35" s="24"/>
      <c r="BI35" s="61">
        <f>SUM(BI21:BI34)</f>
        <v>189078200</v>
      </c>
      <c r="BJ35" s="24"/>
      <c r="BK35" s="61">
        <f>SUM(BK21:BK34)</f>
        <v>-121500</v>
      </c>
      <c r="BL35" s="24"/>
      <c r="BM35" s="61">
        <f>SUM(BM21:BM34)</f>
        <v>-1614100</v>
      </c>
      <c r="BN35" s="24"/>
      <c r="BO35" s="61">
        <f>SUM(BO21:BO34)</f>
        <v>187342600</v>
      </c>
      <c r="BP35" s="24"/>
      <c r="BQ35" s="61">
        <f>SUM(BQ21:BQ34)</f>
        <v>1614100</v>
      </c>
      <c r="BR35" s="24"/>
      <c r="BS35" s="61">
        <f>SUM(BS21:BS34)</f>
        <v>2266200</v>
      </c>
      <c r="BT35" s="24"/>
      <c r="BU35" s="61">
        <f>SUM(BU21:BU34)</f>
        <v>3900000</v>
      </c>
      <c r="BV35" s="24"/>
      <c r="BW35" s="61">
        <f>SUM(BW21:BW34)</f>
        <v>3542100</v>
      </c>
      <c r="BX35" s="24"/>
      <c r="BY35" s="61">
        <f>SUM(BY21:BY34)</f>
        <v>798100</v>
      </c>
      <c r="BZ35" s="24"/>
      <c r="CA35" s="61">
        <f>SUM(CA21:CA34)</f>
        <v>1122000</v>
      </c>
      <c r="CB35" s="24"/>
      <c r="CC35" s="61">
        <f>SUM(CC21:CC34)</f>
        <v>-179900</v>
      </c>
      <c r="CD35" s="24"/>
      <c r="CE35" s="61">
        <f>SUM(CE21:CE34)</f>
        <v>0</v>
      </c>
      <c r="CF35" s="24"/>
      <c r="CG35" s="61">
        <f>SUM(CG21:CG34)</f>
        <v>200405200</v>
      </c>
      <c r="CH35" s="24"/>
      <c r="CI35" s="61">
        <f>SUM(CI21:CI34)</f>
        <v>-3900000</v>
      </c>
      <c r="CJ35" s="24"/>
      <c r="CK35" s="61">
        <f>SUM(CK21:CK34)</f>
        <v>7000</v>
      </c>
      <c r="CL35" s="24"/>
      <c r="CM35" s="61">
        <f>SUM(CM21:CM34)</f>
        <v>0</v>
      </c>
      <c r="CN35" s="24"/>
      <c r="CO35" s="61">
        <f>SUM(CO21:CO34)</f>
        <v>4991700</v>
      </c>
      <c r="CP35" s="24"/>
      <c r="CQ35" s="61">
        <f>SUM(CQ21:CQ34)</f>
        <v>-256700</v>
      </c>
      <c r="CR35" s="24"/>
      <c r="CS35" s="61">
        <f>SUM(CS21:CS34)</f>
        <v>1133200</v>
      </c>
      <c r="CT35" s="24"/>
      <c r="CU35" s="61">
        <f>SUM(CU21:CU34)</f>
        <v>409700</v>
      </c>
      <c r="CV35" s="24"/>
      <c r="CW35" s="61">
        <f>SUM(CW21:CW34)</f>
        <v>99700</v>
      </c>
      <c r="CX35" s="24"/>
      <c r="CY35" s="61">
        <f>SUM(CY21:CY34)</f>
        <v>263800</v>
      </c>
      <c r="CZ35" s="24"/>
      <c r="DA35" s="61">
        <f>SUM(DA21:DA34)</f>
        <v>203153600</v>
      </c>
      <c r="DB35" s="24"/>
      <c r="DC35" s="61">
        <f>SUM(DC21:DC34)</f>
        <v>-222700</v>
      </c>
      <c r="DD35" s="24"/>
      <c r="DE35" s="61">
        <f>SUM(DE21:DE34)</f>
        <v>-766000</v>
      </c>
      <c r="DF35" s="24"/>
      <c r="DG35" s="62">
        <f>SUM(DG21:DG34)</f>
        <v>202164900</v>
      </c>
      <c r="DH35" s="24"/>
      <c r="DI35" s="61">
        <f>SUM(DI21:DI34)</f>
        <v>203153600</v>
      </c>
      <c r="DJ35" s="19"/>
      <c r="DK35" s="61">
        <f>SUM(DK21:DK34)</f>
        <v>-7000</v>
      </c>
      <c r="DL35" s="19"/>
      <c r="DM35" s="61">
        <f>SUM(DM21:DM34)</f>
        <v>0</v>
      </c>
      <c r="DN35" s="24"/>
      <c r="DO35" s="61">
        <f>SUM(DO21:DO34)</f>
        <v>203146600</v>
      </c>
      <c r="DP35" s="19"/>
      <c r="DQ35" s="61">
        <f>SUM(DQ21:DQ34)</f>
        <v>409700</v>
      </c>
      <c r="DR35" s="24"/>
      <c r="DS35" s="61">
        <f>SUM(DS21:DS34)</f>
        <v>51200</v>
      </c>
      <c r="DT35" s="24"/>
      <c r="DU35" s="61">
        <f>SUM(DU21:DU34)</f>
        <v>333500</v>
      </c>
      <c r="DV35" s="24"/>
      <c r="DW35" s="61">
        <f>SUM(DW21:DW34)</f>
        <v>8009400</v>
      </c>
      <c r="DX35" s="24"/>
      <c r="DY35" s="61">
        <f>SUM(DY21:DY34)</f>
        <v>0</v>
      </c>
      <c r="DZ35" s="24"/>
      <c r="EA35" s="61">
        <f>SUM(EA21:EA34)</f>
        <v>0</v>
      </c>
      <c r="EB35" s="24"/>
      <c r="EC35" s="61">
        <f>SUM(EC21:EC34)</f>
        <v>1785700</v>
      </c>
      <c r="ED35" s="24"/>
      <c r="EE35" s="61">
        <f>SUM(EE21:EE34)</f>
        <v>247400</v>
      </c>
      <c r="EF35" s="24"/>
      <c r="EG35" s="61">
        <f>SUM(EG21:EG34)</f>
        <v>3777400</v>
      </c>
      <c r="EH35" s="24"/>
      <c r="EI35" s="61">
        <f>SUM(EI21:EI34)</f>
        <v>989300</v>
      </c>
      <c r="EJ35" s="24"/>
      <c r="EK35" s="61">
        <f>SUM(EK21:EK34)</f>
        <v>-174100</v>
      </c>
      <c r="EL35" s="19"/>
      <c r="EM35" s="61">
        <f>SUM(EM21:EM34)</f>
        <v>218576100</v>
      </c>
      <c r="EN35" s="19"/>
      <c r="EO35" s="61">
        <f>SUM(EO21:EO34)</f>
        <v>-222700</v>
      </c>
      <c r="EP35" s="24"/>
      <c r="EQ35" s="61">
        <f>SUM(EQ21:EQ34)</f>
        <v>-766000</v>
      </c>
      <c r="ER35" s="19"/>
      <c r="ES35" s="63">
        <f>SUM(ES21:ES34)</f>
        <v>217587400</v>
      </c>
    </row>
    <row r="36" spans="1:149" ht="12.75">
      <c r="A36" s="18"/>
      <c r="B36" s="19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54"/>
      <c r="DH36" s="24"/>
      <c r="DI36" s="24"/>
      <c r="DJ36" s="19"/>
      <c r="DK36" s="24"/>
      <c r="DL36" s="19"/>
      <c r="DM36" s="24"/>
      <c r="DN36" s="24"/>
      <c r="DO36" s="24"/>
      <c r="DP36" s="19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19"/>
      <c r="EM36" s="19"/>
      <c r="EN36" s="19"/>
      <c r="EO36" s="24"/>
      <c r="EP36" s="24"/>
      <c r="EQ36" s="24"/>
      <c r="ER36" s="19"/>
      <c r="ES36" s="25"/>
    </row>
    <row r="37" spans="1:149" ht="12.75">
      <c r="A37" s="46" t="s">
        <v>111</v>
      </c>
      <c r="B37" s="19"/>
      <c r="C37" s="24">
        <v>39656200</v>
      </c>
      <c r="D37" s="24"/>
      <c r="E37" s="24"/>
      <c r="F37" s="24"/>
      <c r="G37" s="24">
        <v>-397000</v>
      </c>
      <c r="H37" s="24"/>
      <c r="I37" s="24">
        <v>824500</v>
      </c>
      <c r="J37" s="24"/>
      <c r="K37" s="24">
        <v>385200</v>
      </c>
      <c r="L37" s="24"/>
      <c r="M37" s="24">
        <v>100500</v>
      </c>
      <c r="N37" s="24"/>
      <c r="O37" s="24">
        <f>SUM(C37:N37)</f>
        <v>40569400</v>
      </c>
      <c r="P37" s="24"/>
      <c r="Q37" s="24">
        <v>-100500</v>
      </c>
      <c r="R37" s="24"/>
      <c r="S37" s="24">
        <v>397000</v>
      </c>
      <c r="T37" s="24"/>
      <c r="U37" s="24"/>
      <c r="V37" s="24"/>
      <c r="W37" s="24">
        <f>SUM(O37:V37)</f>
        <v>40865900</v>
      </c>
      <c r="X37" s="24"/>
      <c r="Y37" s="24"/>
      <c r="Z37" s="24"/>
      <c r="AA37" s="24">
        <v>1954700</v>
      </c>
      <c r="AB37" s="24"/>
      <c r="AC37" s="24">
        <v>289000</v>
      </c>
      <c r="AD37" s="24"/>
      <c r="AE37" s="24">
        <v>105000</v>
      </c>
      <c r="AF37" s="24"/>
      <c r="AG37" s="24">
        <v>750200</v>
      </c>
      <c r="AH37" s="24"/>
      <c r="AI37" s="24">
        <v>339400</v>
      </c>
      <c r="AJ37" s="24"/>
      <c r="AK37" s="24">
        <v>43000</v>
      </c>
      <c r="AL37" s="24"/>
      <c r="AM37" s="24">
        <v>-1767900</v>
      </c>
      <c r="AN37" s="24"/>
      <c r="AO37" s="24">
        <f>SUM(W37:AN37)</f>
        <v>42579300</v>
      </c>
      <c r="AP37" s="24"/>
      <c r="AQ37" s="24">
        <v>2217400</v>
      </c>
      <c r="AR37" s="24"/>
      <c r="AS37" s="24">
        <v>-449500</v>
      </c>
      <c r="AT37" s="24"/>
      <c r="AU37" s="24">
        <v>-3991900</v>
      </c>
      <c r="AV37" s="24"/>
      <c r="AW37" s="24">
        <f>289000</f>
        <v>289000</v>
      </c>
      <c r="AX37" s="24"/>
      <c r="AY37" s="24">
        <v>898900</v>
      </c>
      <c r="AZ37" s="24"/>
      <c r="BA37" s="24">
        <v>157300</v>
      </c>
      <c r="BB37" s="24"/>
      <c r="BC37" s="24">
        <v>45500</v>
      </c>
      <c r="BD37" s="24"/>
      <c r="BE37" s="24">
        <v>73800</v>
      </c>
      <c r="BF37" s="24"/>
      <c r="BG37" s="24"/>
      <c r="BH37" s="24"/>
      <c r="BI37" s="24">
        <f>SUM(AO37:BH37)</f>
        <v>41819800</v>
      </c>
      <c r="BJ37" s="24"/>
      <c r="BK37" s="24">
        <v>-21900</v>
      </c>
      <c r="BL37" s="24"/>
      <c r="BM37" s="24">
        <v>-278700</v>
      </c>
      <c r="BN37" s="24"/>
      <c r="BO37" s="24">
        <f>SUM(BI37:BN37)</f>
        <v>41519200</v>
      </c>
      <c r="BP37" s="24"/>
      <c r="BQ37" s="24">
        <f>-BM37</f>
        <v>278700</v>
      </c>
      <c r="BR37" s="24"/>
      <c r="BS37" s="24">
        <v>376200</v>
      </c>
      <c r="BT37" s="24"/>
      <c r="BU37" s="24">
        <v>692400</v>
      </c>
      <c r="BV37" s="24"/>
      <c r="BW37" s="24">
        <v>995400</v>
      </c>
      <c r="BX37" s="24"/>
      <c r="BY37" s="24">
        <v>149700</v>
      </c>
      <c r="BZ37" s="24"/>
      <c r="CA37" s="24">
        <v>211100</v>
      </c>
      <c r="CB37" s="24"/>
      <c r="CC37" s="24">
        <v>-33900</v>
      </c>
      <c r="CD37" s="24"/>
      <c r="CE37" s="24"/>
      <c r="CF37" s="24"/>
      <c r="CG37" s="24">
        <f>SUM(BO37:CF37)</f>
        <v>44188800</v>
      </c>
      <c r="CH37" s="24"/>
      <c r="CI37" s="24">
        <f>-BU37</f>
        <v>-692400</v>
      </c>
      <c r="CJ37" s="24"/>
      <c r="CK37" s="24">
        <v>100</v>
      </c>
      <c r="CL37" s="24"/>
      <c r="CM37" s="24">
        <v>100000</v>
      </c>
      <c r="CN37" s="58" t="s">
        <v>93</v>
      </c>
      <c r="CO37" s="24">
        <v>1012500</v>
      </c>
      <c r="CP37" s="24"/>
      <c r="CQ37" s="24">
        <v>-69400</v>
      </c>
      <c r="CR37" s="24"/>
      <c r="CS37" s="24">
        <v>201300</v>
      </c>
      <c r="CT37" s="24"/>
      <c r="CU37" s="24">
        <v>74900</v>
      </c>
      <c r="CV37" s="24"/>
      <c r="CW37" s="24">
        <v>32900</v>
      </c>
      <c r="CX37" s="24"/>
      <c r="CY37" s="24">
        <f>'[1]Sheet1'!$F$30</f>
        <v>49800</v>
      </c>
      <c r="CZ37" s="24"/>
      <c r="DA37" s="24">
        <f>SUM(CG37:CZ37)</f>
        <v>44898500</v>
      </c>
      <c r="DB37" s="24"/>
      <c r="DC37" s="24"/>
      <c r="DD37" s="24"/>
      <c r="DE37" s="24"/>
      <c r="DF37" s="24"/>
      <c r="DG37" s="54">
        <f>DA37+DC37+DE37</f>
        <v>44898500</v>
      </c>
      <c r="DH37" s="24"/>
      <c r="DI37" s="24">
        <v>44898500</v>
      </c>
      <c r="DJ37" s="19"/>
      <c r="DK37" s="24">
        <v>-100</v>
      </c>
      <c r="DL37" s="50"/>
      <c r="DM37" s="24">
        <v>-100000</v>
      </c>
      <c r="DN37" s="24"/>
      <c r="DO37" s="24">
        <f>SUM(DI37:DN37)</f>
        <v>44798400</v>
      </c>
      <c r="DP37" s="19"/>
      <c r="DQ37" s="24">
        <v>74900</v>
      </c>
      <c r="DR37" s="24"/>
      <c r="DS37" s="24">
        <v>9900</v>
      </c>
      <c r="DT37" s="24"/>
      <c r="DU37" s="24">
        <v>64600</v>
      </c>
      <c r="DV37" s="24"/>
      <c r="DW37" s="24">
        <v>4139300</v>
      </c>
      <c r="DX37" s="24"/>
      <c r="DY37" s="24"/>
      <c r="DZ37" s="24"/>
      <c r="EA37" s="24"/>
      <c r="EB37" s="24"/>
      <c r="EC37" s="24">
        <v>317100</v>
      </c>
      <c r="ED37" s="24"/>
      <c r="EE37" s="24">
        <v>44300</v>
      </c>
      <c r="EF37" s="24"/>
      <c r="EG37" s="24">
        <v>1083200</v>
      </c>
      <c r="EH37" s="24"/>
      <c r="EI37" s="24">
        <v>182400</v>
      </c>
      <c r="EJ37" s="24"/>
      <c r="EK37" s="24">
        <v>-74500</v>
      </c>
      <c r="EL37" s="19"/>
      <c r="EM37" s="24">
        <f>SUM(DO37:EL37)</f>
        <v>50639600</v>
      </c>
      <c r="EN37" s="19"/>
      <c r="EO37" s="24"/>
      <c r="EP37" s="24"/>
      <c r="EQ37" s="24"/>
      <c r="ER37" s="19"/>
      <c r="ES37" s="55">
        <f>SUM(EM37:ER37)</f>
        <v>50639600</v>
      </c>
    </row>
    <row r="38" spans="1:149" ht="12.75">
      <c r="A38" s="46" t="s">
        <v>112</v>
      </c>
      <c r="B38" s="19"/>
      <c r="C38" s="24">
        <f>3573100</f>
        <v>3573100</v>
      </c>
      <c r="D38" s="24"/>
      <c r="E38" s="24">
        <v>38200</v>
      </c>
      <c r="F38" s="56" t="s">
        <v>93</v>
      </c>
      <c r="G38" s="57">
        <v>-36100</v>
      </c>
      <c r="H38" s="56"/>
      <c r="I38" s="24">
        <v>139000</v>
      </c>
      <c r="J38" s="24"/>
      <c r="K38" s="24">
        <v>36200</v>
      </c>
      <c r="L38" s="24"/>
      <c r="M38" s="24">
        <v>12800</v>
      </c>
      <c r="N38" s="24"/>
      <c r="O38" s="24">
        <f>SUM(C38:N38)</f>
        <v>3763200</v>
      </c>
      <c r="P38" s="24"/>
      <c r="Q38" s="24">
        <v>-12800</v>
      </c>
      <c r="R38" s="24"/>
      <c r="S38" s="24">
        <v>36100</v>
      </c>
      <c r="T38" s="24"/>
      <c r="U38" s="24"/>
      <c r="V38" s="24"/>
      <c r="W38" s="24">
        <f>SUM(O38:V38)</f>
        <v>3786500</v>
      </c>
      <c r="X38" s="24"/>
      <c r="Y38" s="24"/>
      <c r="Z38" s="24"/>
      <c r="AA38" s="24">
        <v>0</v>
      </c>
      <c r="AB38" s="24"/>
      <c r="AC38" s="24">
        <v>53300</v>
      </c>
      <c r="AD38" s="24"/>
      <c r="AE38" s="24">
        <v>12800</v>
      </c>
      <c r="AF38" s="24"/>
      <c r="AG38" s="24">
        <v>72200</v>
      </c>
      <c r="AH38" s="24"/>
      <c r="AI38" s="24">
        <v>35000</v>
      </c>
      <c r="AJ38" s="24"/>
      <c r="AK38" s="24">
        <v>-1900</v>
      </c>
      <c r="AL38" s="24"/>
      <c r="AM38" s="24">
        <v>-154000</v>
      </c>
      <c r="AN38" s="24"/>
      <c r="AO38" s="24">
        <f>SUM(W38:AN38)</f>
        <v>3803900</v>
      </c>
      <c r="AP38" s="24"/>
      <c r="AQ38" s="24">
        <v>197800</v>
      </c>
      <c r="AR38" s="24"/>
      <c r="AS38" s="24">
        <v>-43800</v>
      </c>
      <c r="AT38" s="24"/>
      <c r="AU38" s="24">
        <v>-356300</v>
      </c>
      <c r="AV38" s="24"/>
      <c r="AW38" s="24">
        <f>53300</f>
        <v>53300</v>
      </c>
      <c r="AX38" s="24"/>
      <c r="AY38" s="24">
        <f>-AS38*2</f>
        <v>87600</v>
      </c>
      <c r="AZ38" s="24"/>
      <c r="BA38" s="24">
        <v>15300</v>
      </c>
      <c r="BB38" s="24"/>
      <c r="BC38" s="24">
        <v>3300</v>
      </c>
      <c r="BD38" s="24"/>
      <c r="BE38" s="24">
        <v>700</v>
      </c>
      <c r="BF38" s="24"/>
      <c r="BG38" s="24"/>
      <c r="BH38" s="24"/>
      <c r="BI38" s="24">
        <f>SUM(AO38:BH38)</f>
        <v>3761800</v>
      </c>
      <c r="BJ38" s="24"/>
      <c r="BK38" s="24">
        <v>-1600</v>
      </c>
      <c r="BL38" s="24"/>
      <c r="BM38" s="24">
        <v>-20200</v>
      </c>
      <c r="BN38" s="24"/>
      <c r="BO38" s="24">
        <f>SUM(BI38:BN38)</f>
        <v>3740000</v>
      </c>
      <c r="BP38" s="24"/>
      <c r="BQ38" s="24">
        <f>-BM38</f>
        <v>20200</v>
      </c>
      <c r="BR38" s="24"/>
      <c r="BS38" s="24">
        <v>180300</v>
      </c>
      <c r="BT38" s="24"/>
      <c r="BU38" s="24">
        <v>86500</v>
      </c>
      <c r="BV38" s="24"/>
      <c r="BW38" s="24">
        <v>111900</v>
      </c>
      <c r="BX38" s="24"/>
      <c r="BY38" s="24">
        <v>16900</v>
      </c>
      <c r="BZ38" s="24"/>
      <c r="CA38" s="24">
        <v>22100</v>
      </c>
      <c r="CB38" s="24"/>
      <c r="CC38" s="24">
        <v>3800</v>
      </c>
      <c r="CD38" s="24"/>
      <c r="CE38" s="24">
        <v>-270800</v>
      </c>
      <c r="CF38" s="24"/>
      <c r="CG38" s="24">
        <f>SUM(BO38:CF38)</f>
        <v>3910900</v>
      </c>
      <c r="CH38" s="24"/>
      <c r="CI38" s="24">
        <f>-BU38</f>
        <v>-86500</v>
      </c>
      <c r="CJ38" s="24"/>
      <c r="CK38" s="24"/>
      <c r="CL38" s="24"/>
      <c r="CM38" s="24"/>
      <c r="CN38" s="24"/>
      <c r="CO38" s="24">
        <v>210200</v>
      </c>
      <c r="CP38" s="24"/>
      <c r="CQ38" s="24">
        <v>-800</v>
      </c>
      <c r="CR38" s="24"/>
      <c r="CS38" s="24">
        <v>21100</v>
      </c>
      <c r="CT38" s="24"/>
      <c r="CU38" s="24">
        <v>7900</v>
      </c>
      <c r="CV38" s="24"/>
      <c r="CW38" s="24">
        <v>1600</v>
      </c>
      <c r="CX38" s="24"/>
      <c r="CY38" s="24">
        <f>'[1]Sheet1'!$F$33</f>
        <v>6000</v>
      </c>
      <c r="CZ38" s="24"/>
      <c r="DA38" s="24">
        <f>SUM(CG38:CZ38)</f>
        <v>4070400</v>
      </c>
      <c r="DB38" s="24"/>
      <c r="DC38" s="24"/>
      <c r="DD38" s="24"/>
      <c r="DE38" s="24">
        <v>-165000</v>
      </c>
      <c r="DF38" s="24"/>
      <c r="DG38" s="54">
        <f>DA38+DC38+DE38</f>
        <v>3905400</v>
      </c>
      <c r="DH38" s="24"/>
      <c r="DI38" s="24">
        <v>4070400</v>
      </c>
      <c r="DJ38" s="19"/>
      <c r="DK38" s="24"/>
      <c r="DL38" s="50"/>
      <c r="DM38" s="24"/>
      <c r="DN38" s="24"/>
      <c r="DO38" s="24">
        <f>SUM(DI38:DN38)</f>
        <v>4070400</v>
      </c>
      <c r="DP38" s="19"/>
      <c r="DQ38" s="24">
        <v>7900</v>
      </c>
      <c r="DR38" s="24"/>
      <c r="DS38" s="24">
        <v>1200</v>
      </c>
      <c r="DT38" s="24"/>
      <c r="DU38" s="24">
        <v>7700</v>
      </c>
      <c r="DV38" s="24"/>
      <c r="DW38" s="24">
        <v>78600</v>
      </c>
      <c r="DX38" s="24"/>
      <c r="DY38" s="24"/>
      <c r="DZ38" s="24"/>
      <c r="EA38" s="24">
        <v>162300</v>
      </c>
      <c r="EB38" s="24"/>
      <c r="EC38" s="24">
        <v>33500</v>
      </c>
      <c r="ED38" s="24"/>
      <c r="EE38" s="24">
        <v>5800</v>
      </c>
      <c r="EF38" s="24"/>
      <c r="EG38" s="24">
        <v>143100</v>
      </c>
      <c r="EH38" s="24"/>
      <c r="EI38" s="24">
        <v>20900</v>
      </c>
      <c r="EJ38" s="24"/>
      <c r="EK38" s="24">
        <v>-300</v>
      </c>
      <c r="EL38" s="19"/>
      <c r="EM38" s="24">
        <f>SUM(DO38:EL38)</f>
        <v>4531100</v>
      </c>
      <c r="EN38" s="19"/>
      <c r="EO38" s="24"/>
      <c r="EP38" s="24"/>
      <c r="EQ38" s="24">
        <v>-165000</v>
      </c>
      <c r="ER38" s="19"/>
      <c r="ES38" s="55">
        <f>SUM(EM38:ER38)</f>
        <v>4366100</v>
      </c>
    </row>
    <row r="39" spans="1:149" ht="12.75">
      <c r="A39" s="46" t="s">
        <v>113</v>
      </c>
      <c r="B39" s="19"/>
      <c r="C39" s="24">
        <v>466000</v>
      </c>
      <c r="D39" s="24"/>
      <c r="E39" s="24"/>
      <c r="F39" s="24"/>
      <c r="G39" s="24">
        <v>-4700</v>
      </c>
      <c r="H39" s="24"/>
      <c r="I39" s="24">
        <v>8800</v>
      </c>
      <c r="J39" s="24"/>
      <c r="K39" s="24">
        <v>0</v>
      </c>
      <c r="L39" s="24"/>
      <c r="M39" s="24">
        <v>400</v>
      </c>
      <c r="N39" s="24"/>
      <c r="O39" s="24">
        <f>SUM(C39:N39)</f>
        <v>470500</v>
      </c>
      <c r="P39" s="24"/>
      <c r="Q39" s="24">
        <v>-400</v>
      </c>
      <c r="R39" s="24"/>
      <c r="S39" s="24">
        <v>4700</v>
      </c>
      <c r="T39" s="24"/>
      <c r="U39" s="24"/>
      <c r="V39" s="24"/>
      <c r="W39" s="24">
        <f>SUM(O39:V39)</f>
        <v>474800</v>
      </c>
      <c r="X39" s="24"/>
      <c r="Y39" s="24"/>
      <c r="Z39" s="24"/>
      <c r="AA39" s="24">
        <v>0</v>
      </c>
      <c r="AB39" s="24"/>
      <c r="AC39" s="24">
        <v>4900</v>
      </c>
      <c r="AD39" s="24"/>
      <c r="AE39" s="24">
        <v>400</v>
      </c>
      <c r="AF39" s="24"/>
      <c r="AG39" s="24"/>
      <c r="AH39" s="24"/>
      <c r="AI39" s="24">
        <v>200</v>
      </c>
      <c r="AJ39" s="24"/>
      <c r="AK39" s="24"/>
      <c r="AL39" s="24"/>
      <c r="AM39" s="24">
        <v>-24000</v>
      </c>
      <c r="AN39" s="24"/>
      <c r="AO39" s="24">
        <f>SUM(W39:AN39)</f>
        <v>456300</v>
      </c>
      <c r="AP39" s="24"/>
      <c r="AQ39" s="24">
        <v>24000</v>
      </c>
      <c r="AR39" s="24"/>
      <c r="AS39" s="24">
        <v>0</v>
      </c>
      <c r="AT39" s="24"/>
      <c r="AU39" s="24">
        <v>-43300</v>
      </c>
      <c r="AV39" s="24"/>
      <c r="AW39" s="24">
        <f>4900</f>
        <v>4900</v>
      </c>
      <c r="AX39" s="24"/>
      <c r="AY39" s="24">
        <f>-AS39*2</f>
        <v>0</v>
      </c>
      <c r="AZ39" s="24"/>
      <c r="BA39" s="24"/>
      <c r="BB39" s="24"/>
      <c r="BC39" s="24"/>
      <c r="BD39" s="24"/>
      <c r="BE39" s="24"/>
      <c r="BF39" s="24"/>
      <c r="BG39" s="24"/>
      <c r="BH39" s="24"/>
      <c r="BI39" s="24">
        <f>SUM(AO39:BH39)</f>
        <v>441900</v>
      </c>
      <c r="BJ39" s="24"/>
      <c r="BK39" s="24">
        <v>0</v>
      </c>
      <c r="BL39" s="24"/>
      <c r="BM39" s="24">
        <v>-2400</v>
      </c>
      <c r="BN39" s="24"/>
      <c r="BO39" s="24">
        <f>SUM(BI39:BN39)</f>
        <v>439500</v>
      </c>
      <c r="BP39" s="24"/>
      <c r="BQ39" s="24">
        <f>-BM39</f>
        <v>2400</v>
      </c>
      <c r="BR39" s="24"/>
      <c r="BS39" s="24">
        <v>16200</v>
      </c>
      <c r="BT39" s="24"/>
      <c r="BU39" s="24">
        <v>2200</v>
      </c>
      <c r="BV39" s="24"/>
      <c r="BW39" s="24">
        <v>700</v>
      </c>
      <c r="BX39" s="24"/>
      <c r="BY39" s="24">
        <v>0</v>
      </c>
      <c r="BZ39" s="24"/>
      <c r="CA39" s="24">
        <v>0</v>
      </c>
      <c r="CB39" s="24"/>
      <c r="CC39" s="24">
        <v>0</v>
      </c>
      <c r="CD39" s="24"/>
      <c r="CE39" s="24"/>
      <c r="CF39" s="24"/>
      <c r="CG39" s="24">
        <f>SUM(BO39:CF39)</f>
        <v>461000</v>
      </c>
      <c r="CH39" s="24"/>
      <c r="CI39" s="24">
        <f>-BU39</f>
        <v>-2200</v>
      </c>
      <c r="CJ39" s="24"/>
      <c r="CK39" s="24"/>
      <c r="CL39" s="24"/>
      <c r="CM39" s="24"/>
      <c r="CN39" s="24"/>
      <c r="CO39" s="24">
        <v>19000</v>
      </c>
      <c r="CP39" s="24"/>
      <c r="CQ39" s="24">
        <v>-100</v>
      </c>
      <c r="CR39" s="24"/>
      <c r="CS39" s="24"/>
      <c r="CT39" s="24"/>
      <c r="CU39" s="24">
        <v>0</v>
      </c>
      <c r="CV39" s="24"/>
      <c r="CW39" s="24"/>
      <c r="CX39" s="24"/>
      <c r="CY39" s="24"/>
      <c r="CZ39" s="24"/>
      <c r="DA39" s="24">
        <f>SUM(CG39:CZ39)</f>
        <v>477700</v>
      </c>
      <c r="DB39" s="24"/>
      <c r="DC39" s="24"/>
      <c r="DD39" s="24"/>
      <c r="DE39" s="24"/>
      <c r="DF39" s="24"/>
      <c r="DG39" s="54">
        <f>DA39+DC39+DE39</f>
        <v>477700</v>
      </c>
      <c r="DH39" s="24"/>
      <c r="DI39" s="24">
        <v>477700</v>
      </c>
      <c r="DJ39" s="19"/>
      <c r="DK39" s="24"/>
      <c r="DL39" s="50"/>
      <c r="DM39" s="24"/>
      <c r="DN39" s="24"/>
      <c r="DO39" s="24">
        <f>SUM(DI39:DN39)</f>
        <v>477700</v>
      </c>
      <c r="DP39" s="19"/>
      <c r="DQ39" s="24">
        <v>0</v>
      </c>
      <c r="DR39" s="24"/>
      <c r="DS39" s="24"/>
      <c r="DT39" s="24"/>
      <c r="DU39" s="24"/>
      <c r="DV39" s="24"/>
      <c r="DW39" s="24">
        <v>9200</v>
      </c>
      <c r="DX39" s="24"/>
      <c r="DY39" s="24"/>
      <c r="DZ39" s="24"/>
      <c r="EA39" s="24">
        <v>13700</v>
      </c>
      <c r="EB39" s="24"/>
      <c r="EC39" s="24">
        <v>3000</v>
      </c>
      <c r="ED39" s="24"/>
      <c r="EE39" s="24">
        <v>0</v>
      </c>
      <c r="EF39" s="24"/>
      <c r="EG39" s="24">
        <v>800</v>
      </c>
      <c r="EH39" s="24"/>
      <c r="EI39" s="24"/>
      <c r="EJ39" s="24"/>
      <c r="EK39" s="24"/>
      <c r="EL39" s="19"/>
      <c r="EM39" s="24">
        <f>SUM(DO39:EL39)</f>
        <v>504400</v>
      </c>
      <c r="EN39" s="19"/>
      <c r="EO39" s="24"/>
      <c r="EP39" s="24"/>
      <c r="EQ39" s="24"/>
      <c r="ER39" s="19"/>
      <c r="ES39" s="55">
        <f>SUM(EM39:ER39)</f>
        <v>504400</v>
      </c>
    </row>
    <row r="40" spans="1:149" ht="12.75">
      <c r="A40" s="18"/>
      <c r="B40" s="1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54"/>
      <c r="DH40" s="24"/>
      <c r="DI40" s="24"/>
      <c r="DJ40" s="19"/>
      <c r="DK40" s="24"/>
      <c r="DL40" s="19"/>
      <c r="DM40" s="24"/>
      <c r="DN40" s="24"/>
      <c r="DO40" s="24"/>
      <c r="DP40" s="19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19"/>
      <c r="EM40" s="19"/>
      <c r="EN40" s="19"/>
      <c r="EO40" s="24"/>
      <c r="EP40" s="24"/>
      <c r="EQ40" s="24"/>
      <c r="ER40" s="19"/>
      <c r="ES40" s="25"/>
    </row>
    <row r="41" spans="1:149" ht="13.5" thickBot="1">
      <c r="A41" s="60" t="s">
        <v>114</v>
      </c>
      <c r="B41" s="19"/>
      <c r="C41" s="64">
        <f>C38+C37+C35+C19+C39</f>
        <v>579858000</v>
      </c>
      <c r="D41" s="47"/>
      <c r="E41" s="64">
        <f>E38+E37+E35+E19+E39</f>
        <v>-256000</v>
      </c>
      <c r="F41" s="47"/>
      <c r="G41" s="64">
        <f>G38+G37+G35+G19+G39</f>
        <v>-5800000</v>
      </c>
      <c r="H41" s="47"/>
      <c r="I41" s="64">
        <f>I38+I37+I35+I19+I39</f>
        <v>12613500</v>
      </c>
      <c r="J41" s="47"/>
      <c r="K41" s="64">
        <f>K38+K37+K35+K19+K39</f>
        <v>6235200</v>
      </c>
      <c r="L41" s="47"/>
      <c r="M41" s="64">
        <f>M38+M37+M35+M19+M39</f>
        <v>1427000</v>
      </c>
      <c r="N41" s="24"/>
      <c r="O41" s="64">
        <f>O38+O37+O35+O19+O39</f>
        <v>594077700</v>
      </c>
      <c r="P41" s="47"/>
      <c r="Q41" s="64">
        <f>Q38+Q37+Q35+Q19+Q39</f>
        <v>-1677000</v>
      </c>
      <c r="R41" s="47"/>
      <c r="S41" s="64">
        <f>S38+S37+S35+S19+S39</f>
        <v>5800000</v>
      </c>
      <c r="T41" s="47"/>
      <c r="U41" s="64">
        <f>U38+U37+U35+U19+U39</f>
        <v>-49500</v>
      </c>
      <c r="V41" s="47"/>
      <c r="W41" s="64">
        <f>W38+W37+W35+W19+W39</f>
        <v>598151200</v>
      </c>
      <c r="X41" s="47"/>
      <c r="Y41" s="64">
        <f>Y38+Y37+Y35+Y19+Y39</f>
        <v>250000</v>
      </c>
      <c r="Z41" s="47"/>
      <c r="AA41" s="64">
        <f>AA38+AA37+AA35+AA19+AA39</f>
        <v>17082200</v>
      </c>
      <c r="AB41" s="47"/>
      <c r="AC41" s="64">
        <f>AC38+AC37+AC35+AC19+AC39</f>
        <v>4391900</v>
      </c>
      <c r="AD41" s="47"/>
      <c r="AE41" s="64">
        <f>AE38+AE37+AE35+AE19+AE39</f>
        <v>1497000</v>
      </c>
      <c r="AF41" s="47"/>
      <c r="AG41" s="64">
        <f>AG38+AG37+AG35+AG19+AG39</f>
        <v>12192400</v>
      </c>
      <c r="AH41" s="47"/>
      <c r="AI41" s="64">
        <f>AI38+AI37+AI35+AI19+AI39</f>
        <v>3154300</v>
      </c>
      <c r="AJ41" s="47"/>
      <c r="AK41" s="64">
        <f>AK38+AK37+AK35+AK19+AK39</f>
        <v>354500</v>
      </c>
      <c r="AL41" s="47"/>
      <c r="AM41" s="64">
        <f>AM38+AM37+AM35+AM19+AM39</f>
        <v>-24171600</v>
      </c>
      <c r="AN41" s="47"/>
      <c r="AO41" s="64">
        <f>AO38+AO37+AO35+AO19+AO39</f>
        <v>612901900</v>
      </c>
      <c r="AP41" s="47"/>
      <c r="AQ41" s="64">
        <f>AQ38+AQ37+AQ35+AQ19+AQ39</f>
        <v>31853700</v>
      </c>
      <c r="AR41" s="47"/>
      <c r="AS41" s="64">
        <f>AS38+AS37+AS35+AS19+AS39</f>
        <v>-7682100</v>
      </c>
      <c r="AT41" s="47"/>
      <c r="AU41" s="64">
        <f>AU38+AU37+AU35+AU19+AU39</f>
        <v>-57347200</v>
      </c>
      <c r="AV41" s="47"/>
      <c r="AW41" s="64">
        <f>AW38+AW37+AW35+AW19+AW39</f>
        <v>4391900</v>
      </c>
      <c r="AX41" s="47"/>
      <c r="AY41" s="64">
        <f>AY38+AY37+AY35+AY19+AY39</f>
        <v>15363100</v>
      </c>
      <c r="AZ41" s="47"/>
      <c r="BA41" s="64">
        <f>BA38+BA37+BA35+BA19+BA39</f>
        <v>2689300</v>
      </c>
      <c r="BB41" s="47"/>
      <c r="BC41" s="64">
        <f>BC38+BC37+BC35+BC19+BC39</f>
        <v>1336000</v>
      </c>
      <c r="BD41" s="47"/>
      <c r="BE41" s="64">
        <f>BE38+BE37+BE35+BE19+BE39</f>
        <v>959300</v>
      </c>
      <c r="BF41" s="47"/>
      <c r="BG41" s="64">
        <f>BG38+BG37+BG35+BG19+BG39</f>
        <v>-20000</v>
      </c>
      <c r="BH41" s="47"/>
      <c r="BI41" s="64">
        <f>BI38+BI37+BI35+BI19+BI39</f>
        <v>604445900</v>
      </c>
      <c r="BJ41" s="47"/>
      <c r="BK41" s="64">
        <f>BK38+BK37+BK35+BK19+BK39</f>
        <v>-652500</v>
      </c>
      <c r="BL41" s="47"/>
      <c r="BM41" s="64">
        <f>BM38+BM37+BM35+BM19+BM39</f>
        <v>-5489200</v>
      </c>
      <c r="BN41" s="47"/>
      <c r="BO41" s="64">
        <f>BO38+BO37+BO35+BO19+BO39</f>
        <v>598304200</v>
      </c>
      <c r="BP41" s="47"/>
      <c r="BQ41" s="64">
        <f>BQ38+BQ37+BQ35+BQ19+BQ39</f>
        <v>5489200</v>
      </c>
      <c r="BR41" s="47"/>
      <c r="BS41" s="64">
        <f>BS38+BS37+BS35+BS19+BS39</f>
        <v>8084000</v>
      </c>
      <c r="BT41" s="47"/>
      <c r="BU41" s="64">
        <f>BU38+BU37+BU35+BU19+BU39</f>
        <v>12367200</v>
      </c>
      <c r="BV41" s="47"/>
      <c r="BW41" s="64">
        <f>BW38+BW37+BW35+BW19+BW39</f>
        <v>9598100</v>
      </c>
      <c r="BX41" s="47"/>
      <c r="BY41" s="64">
        <f>BY38+BY37+BY35+BY19+BY39</f>
        <v>2657900</v>
      </c>
      <c r="BZ41" s="47"/>
      <c r="CA41" s="64">
        <f>CA38+CA37+CA35+CA19+CA39</f>
        <v>3677700</v>
      </c>
      <c r="CB41" s="47"/>
      <c r="CC41" s="64">
        <f>CC38+CC37+CC35+CC19+CC39</f>
        <v>-911200</v>
      </c>
      <c r="CD41" s="47"/>
      <c r="CE41" s="64">
        <f>CE38+CE37+CE35+CE19+CE39</f>
        <v>0</v>
      </c>
      <c r="CF41" s="47"/>
      <c r="CG41" s="64">
        <f>CG38+CG37+CG35+CG19+CG39</f>
        <v>639267100</v>
      </c>
      <c r="CH41" s="47"/>
      <c r="CI41" s="64">
        <f>CI38+CI37+CI35+CI19+CI39</f>
        <v>-12367200</v>
      </c>
      <c r="CJ41" s="47"/>
      <c r="CK41" s="64">
        <f>CK38+CK37+CK35+CK19+CK39</f>
        <v>28800</v>
      </c>
      <c r="CL41" s="47"/>
      <c r="CM41" s="64">
        <f>CM38+CM37+CM35+CM19+CM39</f>
        <v>350000</v>
      </c>
      <c r="CN41" s="47"/>
      <c r="CO41" s="64">
        <f>CO38+CO37+CO35+CO19+CO39</f>
        <v>17632200</v>
      </c>
      <c r="CP41" s="47"/>
      <c r="CQ41" s="64">
        <f>CQ38+CQ37+CQ35+CQ19+CQ39</f>
        <v>-690800</v>
      </c>
      <c r="CR41" s="47"/>
      <c r="CS41" s="64">
        <f>CS38+CS37+CS35+CS19+CS39</f>
        <v>3690500</v>
      </c>
      <c r="CT41" s="47"/>
      <c r="CU41" s="64">
        <f>CU38+CU37+CU35+CU19+CU39</f>
        <v>1338500</v>
      </c>
      <c r="CV41" s="47"/>
      <c r="CW41" s="64">
        <f>CW38+CW37+CW35+CW19+CW39</f>
        <v>238600</v>
      </c>
      <c r="CX41" s="47"/>
      <c r="CY41" s="64">
        <f>CY38+CY37+CY35+CY19+CY39</f>
        <v>770100</v>
      </c>
      <c r="CZ41" s="47"/>
      <c r="DA41" s="64">
        <f>DA38+DA37+DA35+DA19+DA39</f>
        <v>650257800</v>
      </c>
      <c r="DB41" s="47"/>
      <c r="DC41" s="64">
        <f>DC38+DC37+DC35+DC19+DC39</f>
        <v>-2439400</v>
      </c>
      <c r="DD41" s="47"/>
      <c r="DE41" s="64">
        <f>DE38+DE37+DE35+DE19+DE39</f>
        <v>-4921100</v>
      </c>
      <c r="DF41" s="47"/>
      <c r="DG41" s="65">
        <f>DG38+DG37+DG35+DG19+DG39</f>
        <v>642897300</v>
      </c>
      <c r="DH41" s="47"/>
      <c r="DI41" s="64">
        <f>DI38+DI37+DI35+DI19+DI39</f>
        <v>650257800</v>
      </c>
      <c r="DJ41" s="19"/>
      <c r="DK41" s="64">
        <f>DK38+DK37+DK35+DK19+DK39</f>
        <v>-28800</v>
      </c>
      <c r="DL41" s="19"/>
      <c r="DM41" s="64">
        <f>DM38+DM37+DM35+DM19+DM39</f>
        <v>-350000</v>
      </c>
      <c r="DN41" s="47"/>
      <c r="DO41" s="64">
        <f>DO38+DO37+DO35+DO19+DO39</f>
        <v>649879000</v>
      </c>
      <c r="DP41" s="19"/>
      <c r="DQ41" s="64">
        <f>DQ38+DQ37+DQ35+DQ19+DQ39</f>
        <v>1338500</v>
      </c>
      <c r="DR41" s="47"/>
      <c r="DS41" s="64">
        <f>DS38+DS37+DS35+DS19+DS39</f>
        <v>152700</v>
      </c>
      <c r="DT41" s="47"/>
      <c r="DU41" s="64">
        <f>DU38+DU37+DU35+DU19+DU39</f>
        <v>995700</v>
      </c>
      <c r="DV41" s="47"/>
      <c r="DW41" s="64">
        <f>DW38+DW37+DW35+DW19+DW39</f>
        <v>26278800</v>
      </c>
      <c r="DX41" s="47"/>
      <c r="DY41" s="64">
        <f>DY38+DY37+DY35+DY19+DY39</f>
        <v>407700</v>
      </c>
      <c r="DZ41" s="47"/>
      <c r="EA41" s="64">
        <f>EA38+EA37+EA35+EA19+EA39</f>
        <v>1059600</v>
      </c>
      <c r="EB41" s="47"/>
      <c r="EC41" s="64">
        <f>EC38+EC37+EC35+EC19+EC39</f>
        <v>5747100</v>
      </c>
      <c r="ED41" s="47"/>
      <c r="EE41" s="64">
        <f>EE38+EE37+EE35+EE19+EE39</f>
        <v>839000</v>
      </c>
      <c r="EF41" s="47"/>
      <c r="EG41" s="64">
        <f>EG38+EG37+EG35+EG19+EG39</f>
        <v>10866400</v>
      </c>
      <c r="EH41" s="47"/>
      <c r="EI41" s="64">
        <f>EI38+EI37+EI35+EI19+EI39</f>
        <v>3270600</v>
      </c>
      <c r="EJ41" s="47"/>
      <c r="EK41" s="64">
        <f>EK38+EK37+EK35+EK19+EK39</f>
        <v>-628000</v>
      </c>
      <c r="EL41" s="19"/>
      <c r="EM41" s="64">
        <f>EM38+EM37+EM35+EM19+EM39</f>
        <v>700207100</v>
      </c>
      <c r="EN41" s="19"/>
      <c r="EO41" s="64">
        <f>EO38+EO37+EO35+EO19+EO39</f>
        <v>-2439400</v>
      </c>
      <c r="EP41" s="47"/>
      <c r="EQ41" s="64">
        <f>EQ38+EQ37+EQ35+EQ19+EQ39</f>
        <v>-4921100</v>
      </c>
      <c r="ER41" s="19"/>
      <c r="ES41" s="66">
        <f>ES38+ES37+ES35+ES19+ES39</f>
        <v>692846600</v>
      </c>
    </row>
    <row r="42" spans="1:149" ht="13.5" thickTop="1">
      <c r="A42" s="6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23"/>
      <c r="DH42" s="19"/>
      <c r="DI42" s="19"/>
      <c r="DJ42" s="19"/>
      <c r="DK42" s="24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25"/>
    </row>
    <row r="43" spans="1:149" ht="12.75">
      <c r="A43" s="67" t="s">
        <v>115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23"/>
      <c r="DH43" s="19"/>
      <c r="DI43" s="19"/>
      <c r="DJ43" s="19"/>
      <c r="DK43" s="24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25"/>
    </row>
    <row r="44" spans="1:149" ht="12.75">
      <c r="A44" s="67" t="s">
        <v>116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23"/>
      <c r="DH44" s="19"/>
      <c r="DI44" s="19"/>
      <c r="DJ44" s="19"/>
      <c r="DK44" s="24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25"/>
    </row>
    <row r="45" spans="1:149" ht="12.75">
      <c r="A45" s="68" t="s">
        <v>117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23"/>
      <c r="DH45" s="19"/>
      <c r="DI45" s="19"/>
      <c r="DJ45" s="19"/>
      <c r="DK45" s="24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25"/>
    </row>
    <row r="46" spans="1:149" ht="12.75">
      <c r="A46" s="6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23"/>
      <c r="DH46" s="19"/>
      <c r="DI46" s="19"/>
      <c r="DJ46" s="19"/>
      <c r="DK46" s="24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25"/>
    </row>
    <row r="47" spans="1:149" ht="13.5" thickBot="1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1"/>
      <c r="DH47" s="70"/>
      <c r="DI47" s="70"/>
      <c r="DJ47" s="70"/>
      <c r="DK47" s="72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3"/>
    </row>
  </sheetData>
  <mergeCells count="2">
    <mergeCell ref="DC6:DE6"/>
    <mergeCell ref="EO6:EQ6"/>
  </mergeCells>
  <printOptions horizontalCentered="1"/>
  <pageMargins left="0.25" right="0.25" top="0.5" bottom="0.5" header="0.25" footer="0.25"/>
  <pageSetup fitToHeight="1" fitToWidth="1" horizontalDpi="600" verticalDpi="600" orientation="landscape" scale="46" r:id="rId1"/>
  <headerFooter alignWithMargins="0">
    <oddHeader>&amp;RATTACHMENT &amp;A
</oddHeader>
    <oddFooter>&amp;L&amp;D&amp;T&amp;C&amp;F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L41" sqref="L41"/>
    </sheetView>
  </sheetViews>
  <sheetFormatPr defaultColWidth="9.140625" defaultRowHeight="12.75"/>
  <cols>
    <col min="2" max="2" width="15.7109375" style="0" customWidth="1"/>
    <col min="3" max="3" width="1.7109375" style="19" customWidth="1"/>
    <col min="4" max="4" width="15.7109375" style="0" customWidth="1"/>
    <col min="5" max="5" width="1.7109375" style="19" customWidth="1"/>
    <col min="6" max="6" width="15.7109375" style="0" customWidth="1"/>
    <col min="7" max="7" width="1.7109375" style="0" customWidth="1"/>
    <col min="8" max="8" width="15.7109375" style="0" customWidth="1"/>
    <col min="9" max="9" width="1.7109375" style="0" customWidth="1"/>
    <col min="10" max="10" width="15.7109375" style="0" customWidth="1"/>
    <col min="11" max="11" width="1.7109375" style="0" customWidth="1"/>
    <col min="12" max="12" width="15.7109375" style="266" customWidth="1"/>
  </cols>
  <sheetData>
    <row r="1" spans="1:12" ht="15.75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15.75">
      <c r="A2" s="229" t="s">
        <v>296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15.75">
      <c r="A3" s="232">
        <v>38898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ht="15.75">
      <c r="A4" s="232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1:12" ht="12.75">
      <c r="A5" s="19"/>
      <c r="B5" s="19"/>
      <c r="D5" s="19"/>
      <c r="F5" s="233"/>
      <c r="G5" s="233"/>
      <c r="H5" s="234"/>
      <c r="I5" s="234"/>
      <c r="L5" s="235"/>
    </row>
    <row r="6" spans="1:12" ht="12.75">
      <c r="A6" s="19"/>
      <c r="B6" s="20" t="s">
        <v>175</v>
      </c>
      <c r="C6" s="20"/>
      <c r="D6" s="20" t="s">
        <v>55</v>
      </c>
      <c r="E6" s="20"/>
      <c r="F6" s="20" t="s">
        <v>176</v>
      </c>
      <c r="G6" s="20"/>
      <c r="H6" s="20" t="s">
        <v>177</v>
      </c>
      <c r="I6" s="20"/>
      <c r="J6" s="233"/>
      <c r="K6" s="233"/>
      <c r="L6" s="236" t="s">
        <v>178</v>
      </c>
    </row>
    <row r="7" spans="1:12" ht="12.75">
      <c r="A7" s="19"/>
      <c r="B7" s="155">
        <v>38534</v>
      </c>
      <c r="C7" s="237"/>
      <c r="D7" s="156" t="s">
        <v>62</v>
      </c>
      <c r="E7" s="20"/>
      <c r="F7" s="156" t="s">
        <v>223</v>
      </c>
      <c r="G7" s="20"/>
      <c r="H7" s="156" t="s">
        <v>55</v>
      </c>
      <c r="I7" s="20"/>
      <c r="J7" s="238" t="s">
        <v>224</v>
      </c>
      <c r="K7" s="233"/>
      <c r="L7" s="239" t="s">
        <v>180</v>
      </c>
    </row>
    <row r="8" spans="1:12" ht="12.7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5"/>
    </row>
    <row r="9" spans="1:12" ht="12.75">
      <c r="A9" s="240" t="s">
        <v>86</v>
      </c>
      <c r="B9" s="241">
        <f>'[9]Schedule 13'!$C$22</f>
        <v>129825.3</v>
      </c>
      <c r="C9" s="241"/>
      <c r="D9" s="241">
        <f>'[9]Schedule 13'!$D$22</f>
        <v>752700</v>
      </c>
      <c r="E9" s="241"/>
      <c r="F9" s="241">
        <f aca="true" t="shared" si="0" ref="F9:F14">SUM(B9:E9)</f>
        <v>882525.3</v>
      </c>
      <c r="G9" s="241"/>
      <c r="H9" s="243">
        <f>'[9]Schedule 13'!$E$22</f>
        <v>712094.35</v>
      </c>
      <c r="I9" s="241"/>
      <c r="J9" s="241">
        <f>'[9]Schedule 13'!$F$22</f>
        <v>0</v>
      </c>
      <c r="K9" s="241"/>
      <c r="L9" s="244">
        <f aca="true" t="shared" si="1" ref="L9:L14">F9-H9-J9</f>
        <v>170430.95000000007</v>
      </c>
    </row>
    <row r="10" spans="1:12" ht="12.75">
      <c r="A10" s="240" t="s">
        <v>87</v>
      </c>
      <c r="B10" s="243">
        <f>'[10]Schedule 13'!$C$22</f>
        <v>50899.22</v>
      </c>
      <c r="C10" s="243"/>
      <c r="D10" s="243">
        <f>'[10]Schedule 13'!$D$22</f>
        <v>468300</v>
      </c>
      <c r="E10" s="243"/>
      <c r="F10" s="243">
        <f t="shared" si="0"/>
        <v>519199.22</v>
      </c>
      <c r="G10" s="243"/>
      <c r="H10" s="243">
        <f>'[10]Schedule 13'!$E$22</f>
        <v>411013.64</v>
      </c>
      <c r="I10" s="243"/>
      <c r="J10" s="243">
        <f>'[10]Schedule 13'!$F$22</f>
        <v>0</v>
      </c>
      <c r="K10" s="243"/>
      <c r="L10" s="246">
        <f t="shared" si="1"/>
        <v>108185.57999999996</v>
      </c>
    </row>
    <row r="11" spans="1:12" ht="12.75">
      <c r="A11" s="240" t="s">
        <v>91</v>
      </c>
      <c r="B11" s="243">
        <f>'[3]Schedule 13'!$C$22</f>
        <v>25459.83</v>
      </c>
      <c r="C11" s="243"/>
      <c r="D11" s="243">
        <f>'[3]Schedule 13'!$D$22</f>
        <v>373400</v>
      </c>
      <c r="E11" s="243"/>
      <c r="F11" s="243">
        <f t="shared" si="0"/>
        <v>398859.83</v>
      </c>
      <c r="G11" s="243"/>
      <c r="H11" s="243">
        <f>'[3]Schedule 13'!$E$22</f>
        <v>369940.95999999996</v>
      </c>
      <c r="I11" s="243"/>
      <c r="J11" s="243">
        <f>'[3]Schedule 13'!$F$22</f>
        <v>0</v>
      </c>
      <c r="K11" s="243"/>
      <c r="L11" s="246">
        <f t="shared" si="1"/>
        <v>28918.870000000054</v>
      </c>
    </row>
    <row r="12" spans="1:12" ht="12.75">
      <c r="A12" s="240" t="s">
        <v>92</v>
      </c>
      <c r="B12" s="243">
        <f>'[4]Schedule 13'!$C$22</f>
        <v>208485.13999999998</v>
      </c>
      <c r="C12" s="243"/>
      <c r="D12" s="243">
        <f>'[4]Schedule 13'!$D$22</f>
        <v>727600</v>
      </c>
      <c r="E12" s="243"/>
      <c r="F12" s="243">
        <f t="shared" si="0"/>
        <v>936085.14</v>
      </c>
      <c r="G12" s="243"/>
      <c r="H12" s="243">
        <f>'[4]Schedule 13'!$E$22</f>
        <v>830854.73</v>
      </c>
      <c r="I12" s="243"/>
      <c r="J12" s="243">
        <f>'[4]Schedule 13'!$F$22</f>
        <v>8042.23</v>
      </c>
      <c r="K12" s="243"/>
      <c r="L12" s="246">
        <f t="shared" si="1"/>
        <v>97188.18000000004</v>
      </c>
    </row>
    <row r="13" spans="1:12" ht="12.75">
      <c r="A13" s="247" t="s">
        <v>225</v>
      </c>
      <c r="B13" s="243">
        <f>'[5]Schedule 13'!$C$22</f>
        <v>87667</v>
      </c>
      <c r="C13" s="243"/>
      <c r="D13" s="243">
        <f>'[5]Schedule 13'!$D$22</f>
        <v>3598900</v>
      </c>
      <c r="E13" s="243"/>
      <c r="F13" s="243">
        <f t="shared" si="0"/>
        <v>3686567</v>
      </c>
      <c r="G13" s="243"/>
      <c r="H13" s="243">
        <f>'[5]Schedule 13'!$E$22</f>
        <v>3606224</v>
      </c>
      <c r="I13" s="243"/>
      <c r="J13" s="243">
        <f>'[5]Schedule 13'!$F$22</f>
        <v>9325</v>
      </c>
      <c r="K13" s="243"/>
      <c r="L13" s="246">
        <f t="shared" si="1"/>
        <v>71018</v>
      </c>
    </row>
    <row r="14" spans="1:12" ht="12.75">
      <c r="A14" s="240" t="s">
        <v>95</v>
      </c>
      <c r="B14" s="243">
        <f>'[11]Schedule 13'!$C$22</f>
        <v>174081.93000000002</v>
      </c>
      <c r="C14" s="243"/>
      <c r="D14" s="243">
        <f>'[11]Schedule 13'!$D$22</f>
        <v>2841000</v>
      </c>
      <c r="E14" s="243"/>
      <c r="F14" s="243">
        <f t="shared" si="0"/>
        <v>3015081.93</v>
      </c>
      <c r="G14" s="243"/>
      <c r="H14" s="243">
        <f>'[11]Schedule 13'!$E$22</f>
        <v>2842615.8800000004</v>
      </c>
      <c r="I14" s="243"/>
      <c r="J14" s="243">
        <f>'[11]Schedule 13'!$F$22</f>
        <v>0</v>
      </c>
      <c r="K14" s="243"/>
      <c r="L14" s="246">
        <f t="shared" si="1"/>
        <v>172466.0499999998</v>
      </c>
    </row>
    <row r="15" spans="1:12" ht="12.75">
      <c r="A15" s="240"/>
      <c r="B15" s="248"/>
      <c r="C15" s="248"/>
      <c r="D15" s="248"/>
      <c r="E15" s="248"/>
      <c r="F15" s="243"/>
      <c r="G15" s="243"/>
      <c r="H15" s="248"/>
      <c r="I15" s="248"/>
      <c r="J15" s="249"/>
      <c r="K15" s="249"/>
      <c r="L15" s="250"/>
    </row>
    <row r="16" spans="1:12" ht="12.75">
      <c r="A16" s="251" t="s">
        <v>168</v>
      </c>
      <c r="B16" s="252">
        <f>SUM(B9:B14)</f>
        <v>676418.42</v>
      </c>
      <c r="C16" s="253"/>
      <c r="D16" s="252">
        <f>SUM(D9:D14)</f>
        <v>8761900</v>
      </c>
      <c r="E16" s="253"/>
      <c r="F16" s="252">
        <f>SUM(F9:F14)</f>
        <v>9438318.42</v>
      </c>
      <c r="G16" s="253"/>
      <c r="H16" s="252">
        <f>SUM(H9:H14)</f>
        <v>8772743.56</v>
      </c>
      <c r="I16" s="253"/>
      <c r="J16" s="252">
        <f>SUM(J9:J14)</f>
        <v>17367.23</v>
      </c>
      <c r="K16" s="253"/>
      <c r="L16" s="254">
        <f>SUM(L9:L14)</f>
        <v>648207.6299999999</v>
      </c>
    </row>
    <row r="17" spans="1:12" ht="12.75">
      <c r="A17" s="234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6"/>
    </row>
    <row r="18" spans="1:12" ht="12.75">
      <c r="A18" s="247" t="s">
        <v>226</v>
      </c>
      <c r="B18" s="243">
        <f>'[12]Schedule 13'!$C$22</f>
        <v>11076.36</v>
      </c>
      <c r="C18" s="243"/>
      <c r="D18" s="243">
        <f>'[12]Schedule 13'!$D$22</f>
        <v>86200</v>
      </c>
      <c r="E18" s="243"/>
      <c r="F18" s="243">
        <f aca="true" t="shared" si="2" ref="F18:F30">SUM(B18:E18)</f>
        <v>97276.36</v>
      </c>
      <c r="G18" s="243"/>
      <c r="H18" s="243">
        <f>'[12]Schedule 13'!$E$22</f>
        <v>71636.59</v>
      </c>
      <c r="I18" s="243"/>
      <c r="J18" s="243">
        <f>'[12]Schedule 13'!$F$22</f>
        <v>3157.2</v>
      </c>
      <c r="K18" s="243"/>
      <c r="L18" s="246">
        <f aca="true" t="shared" si="3" ref="L18:L30">F18-H18-J18</f>
        <v>22482.570000000003</v>
      </c>
    </row>
    <row r="19" spans="1:12" ht="12.75">
      <c r="A19" s="240" t="s">
        <v>227</v>
      </c>
      <c r="B19" s="243">
        <f>'[13]Schedule 13'!$C$22</f>
        <v>53371.88</v>
      </c>
      <c r="C19" s="243"/>
      <c r="D19" s="243">
        <f>'[13]Schedule 13'!$D$22</f>
        <v>96700</v>
      </c>
      <c r="E19" s="243"/>
      <c r="F19" s="243">
        <f t="shared" si="2"/>
        <v>150071.88</v>
      </c>
      <c r="G19" s="243"/>
      <c r="H19" s="243">
        <f>'[13]Schedule 13'!$E$22</f>
        <v>24575.21</v>
      </c>
      <c r="I19" s="243"/>
      <c r="J19" s="243">
        <f>'[13]Schedule 13'!$F$22</f>
        <v>109.65</v>
      </c>
      <c r="K19" s="243"/>
      <c r="L19" s="246">
        <f t="shared" si="3"/>
        <v>125387.02000000002</v>
      </c>
    </row>
    <row r="20" spans="1:12" ht="12.75">
      <c r="A20" s="240" t="s">
        <v>228</v>
      </c>
      <c r="B20" s="243">
        <f>'[6]Schedule 13'!$C$22</f>
        <v>80071.59</v>
      </c>
      <c r="C20" s="243"/>
      <c r="D20" s="243">
        <f>'[6]Schedule 13'!$D$22</f>
        <v>96900</v>
      </c>
      <c r="E20" s="243"/>
      <c r="F20" s="243">
        <f t="shared" si="2"/>
        <v>176971.59</v>
      </c>
      <c r="G20" s="243"/>
      <c r="H20" s="243">
        <f>'[6]Schedule 13'!$E$22</f>
        <v>87072.23</v>
      </c>
      <c r="I20" s="243"/>
      <c r="J20" s="243">
        <f>'[6]Schedule 13'!$F$22</f>
        <v>0</v>
      </c>
      <c r="K20" s="243"/>
      <c r="L20" s="246">
        <f t="shared" si="3"/>
        <v>89899.36</v>
      </c>
    </row>
    <row r="21" spans="1:12" ht="12.75">
      <c r="A21" s="247" t="s">
        <v>229</v>
      </c>
      <c r="B21" s="243">
        <f>'[14]Schedule 13'!$C$22</f>
        <v>38913.46000000001</v>
      </c>
      <c r="C21" s="243"/>
      <c r="D21" s="243">
        <f>'[14]Schedule 13'!$D$22</f>
        <v>96500</v>
      </c>
      <c r="E21" s="243"/>
      <c r="F21" s="243">
        <f t="shared" si="2"/>
        <v>135413.46000000002</v>
      </c>
      <c r="G21" s="243"/>
      <c r="H21" s="243">
        <f>'[14]Schedule 13'!$E$22</f>
        <v>65071.59</v>
      </c>
      <c r="I21" s="243"/>
      <c r="J21" s="243">
        <f>'[14]Schedule 13'!$F$22</f>
        <v>0</v>
      </c>
      <c r="K21" s="243"/>
      <c r="L21" s="246">
        <f t="shared" si="3"/>
        <v>70341.87000000002</v>
      </c>
    </row>
    <row r="22" spans="1:12" ht="12.75">
      <c r="A22" s="247" t="s">
        <v>230</v>
      </c>
      <c r="B22" s="243">
        <f>'[15]Schedule 13'!$C$22</f>
        <v>48623.85</v>
      </c>
      <c r="C22" s="243"/>
      <c r="D22" s="243">
        <f>'[15]Schedule 13'!$D$22</f>
        <v>99200</v>
      </c>
      <c r="E22" s="243"/>
      <c r="F22" s="243">
        <f t="shared" si="2"/>
        <v>147823.85</v>
      </c>
      <c r="G22" s="243"/>
      <c r="H22" s="243">
        <f>'[15]Schedule 13'!$E$22</f>
        <v>101569.29</v>
      </c>
      <c r="I22" s="243"/>
      <c r="J22" s="243">
        <f>'[15]Schedule 13'!$F$22</f>
        <v>0</v>
      </c>
      <c r="K22" s="243"/>
      <c r="L22" s="246">
        <f t="shared" si="3"/>
        <v>46254.56000000001</v>
      </c>
    </row>
    <row r="23" spans="1:12" ht="12.75">
      <c r="A23" s="247" t="s">
        <v>231</v>
      </c>
      <c r="B23" s="243">
        <f>'[16]Schedule 13'!$C$22</f>
        <v>0</v>
      </c>
      <c r="C23" s="243"/>
      <c r="D23" s="243">
        <f>'[16]Schedule 13'!$D$22</f>
        <v>97300</v>
      </c>
      <c r="E23" s="243"/>
      <c r="F23" s="243">
        <f t="shared" si="2"/>
        <v>97300</v>
      </c>
      <c r="G23" s="243"/>
      <c r="H23" s="243">
        <f>'[16]Schedule 13'!$E$22</f>
        <v>97300</v>
      </c>
      <c r="I23" s="243"/>
      <c r="J23" s="243">
        <f>'[16]Schedule 13'!$F$22</f>
        <v>0</v>
      </c>
      <c r="K23" s="243"/>
      <c r="L23" s="246">
        <f t="shared" si="3"/>
        <v>0</v>
      </c>
    </row>
    <row r="24" spans="1:12" ht="12.75">
      <c r="A24" s="240" t="s">
        <v>105</v>
      </c>
      <c r="B24" s="243">
        <f>'[17]Schedule 13'!$C$22</f>
        <v>7722.81</v>
      </c>
      <c r="C24" s="243"/>
      <c r="D24" s="243">
        <f>'[17]Schedule 13'!$D$22</f>
        <v>93900</v>
      </c>
      <c r="E24" s="243"/>
      <c r="F24" s="243">
        <f t="shared" si="2"/>
        <v>101622.81</v>
      </c>
      <c r="G24" s="243"/>
      <c r="H24" s="243">
        <f>'[17]Schedule 13'!$E$22</f>
        <v>94496.39</v>
      </c>
      <c r="I24" s="243"/>
      <c r="J24" s="243">
        <f>'[17]Schedule 13'!$F$22</f>
        <v>0</v>
      </c>
      <c r="K24" s="243"/>
      <c r="L24" s="246">
        <f t="shared" si="3"/>
        <v>7126.419999999998</v>
      </c>
    </row>
    <row r="25" spans="1:12" ht="12.75">
      <c r="A25" s="240" t="s">
        <v>213</v>
      </c>
      <c r="B25" s="243">
        <f>'[18]Schedule 13'!$C$22</f>
        <v>0</v>
      </c>
      <c r="C25" s="243"/>
      <c r="D25" s="243">
        <f>'[18]Schedule 13'!$D$22</f>
        <v>94700</v>
      </c>
      <c r="E25" s="243"/>
      <c r="F25" s="243">
        <f t="shared" si="2"/>
        <v>94700</v>
      </c>
      <c r="G25" s="243"/>
      <c r="H25" s="243">
        <f>'[18]Schedule 13'!$E$22</f>
        <v>94700</v>
      </c>
      <c r="I25" s="243"/>
      <c r="J25" s="243">
        <f>'[18]Schedule 13'!$F$22</f>
        <v>0</v>
      </c>
      <c r="K25" s="243"/>
      <c r="L25" s="246">
        <f t="shared" si="3"/>
        <v>0</v>
      </c>
    </row>
    <row r="26" spans="1:12" ht="12.75">
      <c r="A26" s="240" t="s">
        <v>106</v>
      </c>
      <c r="B26" s="243">
        <f>'[19]Schedule 13'!$C$22</f>
        <v>0</v>
      </c>
      <c r="C26" s="243"/>
      <c r="D26" s="243">
        <f>'[19]Schedule 13'!$D$22</f>
        <v>78200</v>
      </c>
      <c r="E26" s="243"/>
      <c r="F26" s="243">
        <f t="shared" si="2"/>
        <v>78200</v>
      </c>
      <c r="G26" s="243"/>
      <c r="H26" s="243">
        <f>'[19]Schedule 13'!$E$22</f>
        <v>67748.95</v>
      </c>
      <c r="I26" s="243"/>
      <c r="J26" s="243">
        <f>'[19]Schedule 13'!$F$22</f>
        <v>10451.05</v>
      </c>
      <c r="K26" s="243"/>
      <c r="L26" s="246">
        <f t="shared" si="3"/>
        <v>0</v>
      </c>
    </row>
    <row r="27" spans="1:12" ht="12.75">
      <c r="A27" s="247" t="s">
        <v>234</v>
      </c>
      <c r="B27" s="243">
        <f>'[7]Schedule 13'!$C$22</f>
        <v>0</v>
      </c>
      <c r="C27" s="243"/>
      <c r="D27" s="243">
        <f>'[7]Schedule 13'!$D$22</f>
        <v>95500</v>
      </c>
      <c r="E27" s="243"/>
      <c r="F27" s="243">
        <f t="shared" si="2"/>
        <v>95500</v>
      </c>
      <c r="G27" s="243"/>
      <c r="H27" s="243">
        <f>'[7]Schedule 13'!$E$22</f>
        <v>93418.2</v>
      </c>
      <c r="I27" s="243"/>
      <c r="J27" s="243">
        <f>'[7]Schedule 13'!$F$22</f>
        <v>0</v>
      </c>
      <c r="K27" s="243"/>
      <c r="L27" s="246">
        <f t="shared" si="3"/>
        <v>2081.800000000003</v>
      </c>
    </row>
    <row r="28" spans="1:12" ht="12.75">
      <c r="A28" s="240" t="s">
        <v>108</v>
      </c>
      <c r="B28" s="243">
        <f>'[20]Schedule 13'!$C$22</f>
        <v>12657.24</v>
      </c>
      <c r="C28" s="243"/>
      <c r="D28" s="243">
        <f>'[20]Schedule 13'!$D$22</f>
        <v>182200</v>
      </c>
      <c r="E28" s="243"/>
      <c r="F28" s="243">
        <f t="shared" si="2"/>
        <v>194857.24</v>
      </c>
      <c r="G28" s="243"/>
      <c r="H28" s="243">
        <f>'[20]Schedule 13'!$E$22</f>
        <v>162764.78</v>
      </c>
      <c r="I28" s="243"/>
      <c r="J28" s="243">
        <f>'[20]Schedule 13'!$F$22</f>
        <v>0</v>
      </c>
      <c r="K28" s="243"/>
      <c r="L28" s="246">
        <f t="shared" si="3"/>
        <v>32092.459999999992</v>
      </c>
    </row>
    <row r="29" spans="1:12" ht="12.75">
      <c r="A29" s="247" t="s">
        <v>232</v>
      </c>
      <c r="B29" s="243">
        <f>'[21]Schedule 13'!$C$22</f>
        <v>0</v>
      </c>
      <c r="C29" s="243"/>
      <c r="D29" s="243">
        <f>'[21]Schedule 13'!$D$22</f>
        <v>98000</v>
      </c>
      <c r="E29" s="243"/>
      <c r="F29" s="243">
        <f t="shared" si="2"/>
        <v>98000</v>
      </c>
      <c r="G29" s="243"/>
      <c r="H29" s="243">
        <f>'[21]Schedule 13'!$E$22</f>
        <v>98000</v>
      </c>
      <c r="I29" s="243"/>
      <c r="J29" s="243">
        <f>'[21]Schedule 13'!$F$22</f>
        <v>0</v>
      </c>
      <c r="K29" s="243"/>
      <c r="L29" s="246">
        <f t="shared" si="3"/>
        <v>0</v>
      </c>
    </row>
    <row r="30" spans="1:12" ht="12.75">
      <c r="A30" s="247" t="s">
        <v>233</v>
      </c>
      <c r="B30" s="243">
        <f>'[8]Schedule 13'!$C$22</f>
        <v>0</v>
      </c>
      <c r="C30" s="243"/>
      <c r="D30" s="243">
        <f>'[8]Schedule 13'!$D$22</f>
        <v>96700</v>
      </c>
      <c r="E30" s="243"/>
      <c r="F30" s="243">
        <f t="shared" si="2"/>
        <v>96700</v>
      </c>
      <c r="G30" s="243"/>
      <c r="H30" s="243">
        <f>'[8]Schedule 13'!$E$22</f>
        <v>96700</v>
      </c>
      <c r="I30" s="243"/>
      <c r="J30" s="243">
        <f>'[8]Schedule 13'!$F$22</f>
        <v>0</v>
      </c>
      <c r="K30" s="243"/>
      <c r="L30" s="246">
        <f t="shared" si="3"/>
        <v>0</v>
      </c>
    </row>
    <row r="31" spans="1:12" ht="12.75">
      <c r="A31" s="234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57"/>
    </row>
    <row r="32" spans="1:12" ht="12.75">
      <c r="A32" s="251" t="s">
        <v>168</v>
      </c>
      <c r="B32" s="252">
        <f>SUM(B18:B30)</f>
        <v>252437.18999999997</v>
      </c>
      <c r="C32" s="253"/>
      <c r="D32" s="252">
        <f>SUM(D18:D30)</f>
        <v>1312000</v>
      </c>
      <c r="E32" s="253"/>
      <c r="F32" s="252">
        <f>SUM(F18:F30)</f>
        <v>1564437.19</v>
      </c>
      <c r="G32" s="253"/>
      <c r="H32" s="252">
        <f>SUM(H18:H30)</f>
        <v>1155053.23</v>
      </c>
      <c r="I32" s="253"/>
      <c r="J32" s="252">
        <f>SUM(J18:J30)</f>
        <v>13717.9</v>
      </c>
      <c r="K32" s="253"/>
      <c r="L32" s="254">
        <f>SUM(L18:L30)</f>
        <v>395666.06000000006</v>
      </c>
    </row>
    <row r="33" spans="1:12" ht="12.75">
      <c r="A33" s="234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6"/>
    </row>
    <row r="34" spans="1:12" ht="12.75">
      <c r="A34" s="234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6"/>
    </row>
    <row r="35" spans="1:12" ht="13.5" thickBot="1">
      <c r="A35" s="251" t="s">
        <v>114</v>
      </c>
      <c r="B35" s="258">
        <f>B16+B32</f>
        <v>928855.61</v>
      </c>
      <c r="C35" s="259"/>
      <c r="D35" s="258">
        <f>D16+D32</f>
        <v>10073900</v>
      </c>
      <c r="E35" s="259"/>
      <c r="F35" s="258">
        <f>F16+F32</f>
        <v>11002755.61</v>
      </c>
      <c r="G35" s="259"/>
      <c r="H35" s="258">
        <f>H16+H32</f>
        <v>9927796.790000001</v>
      </c>
      <c r="I35" s="259"/>
      <c r="J35" s="258">
        <f>J16+J32</f>
        <v>31085.129999999997</v>
      </c>
      <c r="K35" s="259"/>
      <c r="L35" s="258">
        <f>L16+L32</f>
        <v>1043873.69</v>
      </c>
    </row>
    <row r="36" spans="1:12" ht="13.5" thickTop="1">
      <c r="A36" s="251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61"/>
    </row>
    <row r="37" spans="1:12" ht="12.75">
      <c r="A37" s="262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4"/>
    </row>
    <row r="38" spans="1:12" ht="12.75">
      <c r="A38" s="265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4"/>
    </row>
    <row r="39" spans="1:12" ht="12.75">
      <c r="A39" s="265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4"/>
    </row>
    <row r="40" spans="1:12" ht="15.75">
      <c r="A40" s="229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</row>
    <row r="41" spans="1:12" ht="15.75">
      <c r="A41" s="229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</row>
  </sheetData>
  <printOptions horizontalCentered="1"/>
  <pageMargins left="0.75" right="0.75" top="1" bottom="1" header="0.5" footer="0.5"/>
  <pageSetup fitToHeight="1" fitToWidth="1" horizontalDpi="600" verticalDpi="600" orientation="landscape" scale="88" r:id="rId1"/>
  <headerFooter alignWithMargins="0">
    <oddHeader>&amp;RAttachment D-2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4"/>
  <sheetViews>
    <sheetView showGridLines="0" workbookViewId="0" topLeftCell="A1">
      <selection activeCell="D47" sqref="D47"/>
    </sheetView>
  </sheetViews>
  <sheetFormatPr defaultColWidth="9.7109375" defaultRowHeight="12.75"/>
  <cols>
    <col min="1" max="1" width="1.7109375" style="342" customWidth="1"/>
    <col min="2" max="2" width="11.7109375" style="342" customWidth="1"/>
    <col min="3" max="3" width="3.7109375" style="342" customWidth="1"/>
    <col min="4" max="4" width="41.8515625" style="342" customWidth="1"/>
    <col min="5" max="5" width="3.7109375" style="342" customWidth="1"/>
    <col min="6" max="6" width="13.57421875" style="342" customWidth="1"/>
    <col min="7" max="7" width="3.7109375" style="342" customWidth="1"/>
    <col min="8" max="8" width="11.00390625" style="342" customWidth="1"/>
    <col min="9" max="9" width="3.7109375" style="342" customWidth="1"/>
    <col min="10" max="10" width="9.8515625" style="342" customWidth="1"/>
    <col min="11" max="11" width="3.7109375" style="342" customWidth="1"/>
    <col min="12" max="12" width="8.57421875" style="342" customWidth="1"/>
    <col min="13" max="13" width="3.7109375" style="342" customWidth="1"/>
    <col min="14" max="14" width="14.8515625" style="342" customWidth="1"/>
    <col min="15" max="15" width="3.28125" style="342" customWidth="1"/>
    <col min="16" max="16384" width="9.7109375" style="342" customWidth="1"/>
  </cols>
  <sheetData>
    <row r="1" spans="1:15" ht="12" customHeight="1" thickTop="1">
      <c r="A1" s="338" t="s">
        <v>0</v>
      </c>
      <c r="B1" s="339"/>
      <c r="C1" s="339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1"/>
    </row>
    <row r="2" spans="1:15" ht="12" customHeight="1">
      <c r="A2" s="343" t="s">
        <v>297</v>
      </c>
      <c r="B2" s="344"/>
      <c r="C2" s="344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6"/>
    </row>
    <row r="3" spans="1:15" ht="12" customHeight="1" thickBot="1">
      <c r="A3" s="347" t="s">
        <v>120</v>
      </c>
      <c r="B3" s="348"/>
      <c r="C3" s="348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50"/>
    </row>
    <row r="4" spans="1:15" ht="12.75" customHeight="1" thickTop="1">
      <c r="A4" s="351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3"/>
    </row>
    <row r="5" spans="1:15" ht="12.75" customHeight="1">
      <c r="A5" s="351"/>
      <c r="B5" s="352"/>
      <c r="C5" s="352"/>
      <c r="D5" s="352"/>
      <c r="E5" s="354"/>
      <c r="F5" s="354"/>
      <c r="G5" s="354"/>
      <c r="H5" s="354"/>
      <c r="I5" s="354"/>
      <c r="J5" s="354"/>
      <c r="K5" s="354"/>
      <c r="L5" s="354"/>
      <c r="M5" s="354"/>
      <c r="N5" s="354" t="s">
        <v>6</v>
      </c>
      <c r="O5" s="353"/>
    </row>
    <row r="6" spans="1:15" ht="12" customHeight="1">
      <c r="A6" s="355"/>
      <c r="B6" s="356"/>
      <c r="C6" s="356"/>
      <c r="D6" s="356"/>
      <c r="E6" s="357"/>
      <c r="F6" s="357" t="s">
        <v>60</v>
      </c>
      <c r="G6" s="357"/>
      <c r="H6" s="358" t="s">
        <v>36</v>
      </c>
      <c r="I6" s="358"/>
      <c r="J6" s="358" t="s">
        <v>29</v>
      </c>
      <c r="K6" s="358"/>
      <c r="L6" s="358"/>
      <c r="M6" s="358"/>
      <c r="N6" s="358" t="s">
        <v>60</v>
      </c>
      <c r="O6" s="359"/>
    </row>
    <row r="7" spans="1:15" ht="12" customHeight="1">
      <c r="A7" s="355"/>
      <c r="B7" s="360" t="s">
        <v>61</v>
      </c>
      <c r="C7" s="356"/>
      <c r="D7" s="360" t="s">
        <v>278</v>
      </c>
      <c r="E7" s="361"/>
      <c r="F7" s="362" t="s">
        <v>62</v>
      </c>
      <c r="G7" s="361"/>
      <c r="H7" s="363" t="s">
        <v>44</v>
      </c>
      <c r="I7" s="364"/>
      <c r="J7" s="363" t="s">
        <v>44</v>
      </c>
      <c r="K7" s="364"/>
      <c r="L7" s="363" t="s">
        <v>79</v>
      </c>
      <c r="M7" s="364"/>
      <c r="N7" s="363" t="s">
        <v>62</v>
      </c>
      <c r="O7" s="365"/>
    </row>
    <row r="8" spans="1:15" ht="12" customHeight="1">
      <c r="A8" s="35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7"/>
    </row>
    <row r="9" spans="1:15" ht="12" customHeight="1">
      <c r="A9" s="355"/>
      <c r="B9" s="368" t="s">
        <v>98</v>
      </c>
      <c r="C9" s="366"/>
      <c r="D9" s="369" t="s">
        <v>298</v>
      </c>
      <c r="E9" s="370"/>
      <c r="F9" s="370">
        <v>86200</v>
      </c>
      <c r="G9" s="370"/>
      <c r="H9" s="370">
        <f>ROUND(((F9/$F$37)*$H$37),-2)</f>
        <v>1700</v>
      </c>
      <c r="I9" s="370"/>
      <c r="J9" s="370">
        <f>'[25]Sheet1'!I5</f>
        <v>1300</v>
      </c>
      <c r="K9" s="370"/>
      <c r="L9" s="370">
        <f>'[25]Sheet1'!K5</f>
        <v>1400</v>
      </c>
      <c r="M9" s="370"/>
      <c r="N9" s="370">
        <f>SUM(F9:M9)</f>
        <v>90600</v>
      </c>
      <c r="O9" s="371"/>
    </row>
    <row r="10" spans="1:15" ht="12" customHeight="1">
      <c r="A10" s="355"/>
      <c r="B10" s="366"/>
      <c r="C10" s="366"/>
      <c r="D10" s="366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1"/>
    </row>
    <row r="11" spans="1:15" ht="12" customHeight="1">
      <c r="A11" s="355"/>
      <c r="B11" s="368" t="s">
        <v>99</v>
      </c>
      <c r="C11" s="366"/>
      <c r="D11" s="368" t="s">
        <v>299</v>
      </c>
      <c r="E11" s="372"/>
      <c r="F11" s="372">
        <v>96700</v>
      </c>
      <c r="G11" s="372"/>
      <c r="H11" s="372">
        <f>ROUND(((F11/$F$37)*$H$37),-2)</f>
        <v>1900</v>
      </c>
      <c r="I11" s="372"/>
      <c r="J11" s="372">
        <f>'[25]Sheet1'!I7</f>
        <v>1500</v>
      </c>
      <c r="K11" s="372"/>
      <c r="L11" s="372">
        <f>'[25]Sheet1'!K7</f>
        <v>1400</v>
      </c>
      <c r="M11" s="372"/>
      <c r="N11" s="372">
        <f>SUM(F11:M11)</f>
        <v>101500</v>
      </c>
      <c r="O11" s="371"/>
    </row>
    <row r="12" spans="1:15" ht="12" customHeight="1">
      <c r="A12" s="355"/>
      <c r="B12" s="366"/>
      <c r="C12" s="366"/>
      <c r="D12" s="366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1"/>
    </row>
    <row r="13" spans="1:15" ht="12" customHeight="1">
      <c r="A13" s="355"/>
      <c r="B13" s="368" t="s">
        <v>100</v>
      </c>
      <c r="C13" s="366"/>
      <c r="D13" s="368" t="s">
        <v>300</v>
      </c>
      <c r="E13" s="372"/>
      <c r="F13" s="372">
        <v>96900</v>
      </c>
      <c r="G13" s="372"/>
      <c r="H13" s="372">
        <f>ROUND(((F13/$F$37)*$H$37),-2)</f>
        <v>1900</v>
      </c>
      <c r="I13" s="372"/>
      <c r="J13" s="372">
        <f>'[25]Sheet1'!I9</f>
        <v>900</v>
      </c>
      <c r="K13" s="372"/>
      <c r="L13" s="372">
        <f>'[25]Sheet1'!K9</f>
        <v>1300</v>
      </c>
      <c r="M13" s="372"/>
      <c r="N13" s="372">
        <f>SUM(F13:M13)</f>
        <v>101000</v>
      </c>
      <c r="O13" s="371"/>
    </row>
    <row r="14" spans="1:15" ht="13.5" customHeight="1">
      <c r="A14" s="355"/>
      <c r="B14" s="366"/>
      <c r="C14" s="366"/>
      <c r="D14" s="366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1"/>
    </row>
    <row r="15" spans="1:15" ht="12" customHeight="1">
      <c r="A15" s="355"/>
      <c r="B15" s="368" t="s">
        <v>101</v>
      </c>
      <c r="C15" s="366"/>
      <c r="D15" s="368" t="s">
        <v>301</v>
      </c>
      <c r="E15" s="372"/>
      <c r="F15" s="372">
        <v>96500</v>
      </c>
      <c r="G15" s="372"/>
      <c r="H15" s="372">
        <f>ROUND(((F15/$F$37)*$H$37),-2)-100</f>
        <v>1800</v>
      </c>
      <c r="I15" s="372"/>
      <c r="J15" s="372">
        <f>'[25]Sheet1'!I11</f>
        <v>1200</v>
      </c>
      <c r="K15" s="372"/>
      <c r="L15" s="372">
        <f>'[25]Sheet1'!K11</f>
        <v>1400</v>
      </c>
      <c r="M15" s="372"/>
      <c r="N15" s="372">
        <f>SUM(F15:M15)</f>
        <v>100900</v>
      </c>
      <c r="O15" s="371"/>
    </row>
    <row r="16" spans="1:15" ht="12" customHeight="1">
      <c r="A16" s="355"/>
      <c r="B16" s="366"/>
      <c r="C16" s="366"/>
      <c r="D16" s="366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1"/>
    </row>
    <row r="17" spans="1:15" ht="12" customHeight="1">
      <c r="A17" s="355"/>
      <c r="B17" s="368" t="s">
        <v>102</v>
      </c>
      <c r="C17" s="366"/>
      <c r="D17" s="369" t="s">
        <v>302</v>
      </c>
      <c r="E17" s="372"/>
      <c r="F17" s="372">
        <v>99200</v>
      </c>
      <c r="G17" s="372"/>
      <c r="H17" s="372">
        <f>ROUND(((F17/$F$37)*$H$37),-2)</f>
        <v>1900</v>
      </c>
      <c r="I17" s="372"/>
      <c r="J17" s="372">
        <f>'[25]Sheet1'!I13</f>
        <v>1200</v>
      </c>
      <c r="K17" s="372"/>
      <c r="L17" s="372">
        <f>'[25]Sheet1'!K13</f>
        <v>1400</v>
      </c>
      <c r="M17" s="372"/>
      <c r="N17" s="372">
        <f>SUM(F17:M17)</f>
        <v>103700</v>
      </c>
      <c r="O17" s="371"/>
    </row>
    <row r="18" spans="1:15" ht="12" customHeight="1">
      <c r="A18" s="355"/>
      <c r="B18" s="366"/>
      <c r="C18" s="366"/>
      <c r="D18" s="366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1"/>
    </row>
    <row r="19" spans="1:15" ht="12" customHeight="1">
      <c r="A19" s="355"/>
      <c r="B19" s="368" t="s">
        <v>103</v>
      </c>
      <c r="C19" s="366"/>
      <c r="D19" s="369" t="s">
        <v>286</v>
      </c>
      <c r="E19" s="372"/>
      <c r="F19" s="372">
        <v>97300</v>
      </c>
      <c r="G19" s="372"/>
      <c r="H19" s="372">
        <f>ROUND(((F19/$F$37)*$H$37),-2)</f>
        <v>1900</v>
      </c>
      <c r="I19" s="372"/>
      <c r="J19" s="372">
        <f>'[25]Sheet1'!I15</f>
        <v>1500</v>
      </c>
      <c r="K19" s="372"/>
      <c r="L19" s="372">
        <f>'[25]Sheet1'!K15</f>
        <v>1300</v>
      </c>
      <c r="M19" s="372"/>
      <c r="N19" s="372">
        <f>SUM(F19:M19)</f>
        <v>102000</v>
      </c>
      <c r="O19" s="371"/>
    </row>
    <row r="20" spans="1:15" ht="12" customHeight="1">
      <c r="A20" s="355"/>
      <c r="B20" s="366"/>
      <c r="C20" s="366"/>
      <c r="D20" s="366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1"/>
    </row>
    <row r="21" spans="1:15" ht="12" customHeight="1">
      <c r="A21" s="355"/>
      <c r="B21" s="368" t="s">
        <v>104</v>
      </c>
      <c r="C21" s="366"/>
      <c r="D21" s="368" t="s">
        <v>303</v>
      </c>
      <c r="E21" s="372"/>
      <c r="F21" s="372">
        <v>94700</v>
      </c>
      <c r="G21" s="372"/>
      <c r="H21" s="372">
        <f>ROUND(((F21/$F$37)*$H$37),-2)</f>
        <v>1800</v>
      </c>
      <c r="I21" s="372"/>
      <c r="J21" s="372">
        <f>'[25]Sheet1'!I17</f>
        <v>1800</v>
      </c>
      <c r="K21" s="372"/>
      <c r="L21" s="372">
        <f>'[25]Sheet1'!K17</f>
        <v>1500</v>
      </c>
      <c r="M21" s="372"/>
      <c r="N21" s="372">
        <f>SUM(F21:M21)</f>
        <v>99800</v>
      </c>
      <c r="O21" s="371"/>
    </row>
    <row r="22" spans="1:15" ht="12" customHeight="1">
      <c r="A22" s="355"/>
      <c r="B22" s="366"/>
      <c r="C22" s="366"/>
      <c r="D22" s="366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73"/>
    </row>
    <row r="23" spans="1:15" ht="12" customHeight="1">
      <c r="A23" s="355"/>
      <c r="B23" s="368" t="s">
        <v>105</v>
      </c>
      <c r="C23" s="366"/>
      <c r="D23" s="368" t="s">
        <v>304</v>
      </c>
      <c r="E23" s="372"/>
      <c r="F23" s="372">
        <v>93900</v>
      </c>
      <c r="G23" s="372"/>
      <c r="H23" s="372">
        <f>ROUND(((F23/$F$37)*$H$37),-2)</f>
        <v>1800</v>
      </c>
      <c r="I23" s="372"/>
      <c r="J23" s="372">
        <f>'[25]Sheet1'!I19</f>
        <v>1300</v>
      </c>
      <c r="K23" s="372"/>
      <c r="L23" s="372">
        <f>'[25]Sheet1'!K19</f>
        <v>1300</v>
      </c>
      <c r="M23" s="372"/>
      <c r="N23" s="372">
        <f>SUM(F23:M23)</f>
        <v>98300</v>
      </c>
      <c r="O23" s="371"/>
    </row>
    <row r="24" spans="1:15" ht="12" customHeight="1">
      <c r="A24" s="355"/>
      <c r="B24" s="366"/>
      <c r="C24" s="366"/>
      <c r="D24" s="366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1"/>
    </row>
    <row r="25" spans="1:15" ht="12" customHeight="1">
      <c r="A25" s="355"/>
      <c r="B25" s="368" t="s">
        <v>106</v>
      </c>
      <c r="C25" s="366"/>
      <c r="D25" s="368" t="s">
        <v>305</v>
      </c>
      <c r="E25" s="372"/>
      <c r="F25" s="372">
        <v>78200</v>
      </c>
      <c r="G25" s="372"/>
      <c r="H25" s="372">
        <f>ROUND(((F25/$F$37)*$H$37),-2)</f>
        <v>1500</v>
      </c>
      <c r="I25" s="372"/>
      <c r="J25" s="372">
        <f>'[25]Sheet1'!I21</f>
        <v>200</v>
      </c>
      <c r="K25" s="372"/>
      <c r="L25" s="372">
        <f>'[25]Sheet1'!K21</f>
        <v>100</v>
      </c>
      <c r="M25" s="372"/>
      <c r="N25" s="372">
        <f>SUM(F25:M25)</f>
        <v>80000</v>
      </c>
      <c r="O25" s="371"/>
    </row>
    <row r="26" spans="1:15" ht="12" customHeight="1">
      <c r="A26" s="355"/>
      <c r="B26" s="366"/>
      <c r="C26" s="366"/>
      <c r="D26" s="366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1"/>
    </row>
    <row r="27" spans="1:15" ht="12" customHeight="1">
      <c r="A27" s="355"/>
      <c r="B27" s="368" t="s">
        <v>107</v>
      </c>
      <c r="C27" s="366"/>
      <c r="D27" s="368" t="s">
        <v>306</v>
      </c>
      <c r="E27" s="372"/>
      <c r="F27" s="372">
        <v>95500</v>
      </c>
      <c r="G27" s="372"/>
      <c r="H27" s="372">
        <f>ROUND(((F27/$F$37)*$H$37),-2)</f>
        <v>1800</v>
      </c>
      <c r="I27" s="372"/>
      <c r="J27" s="372">
        <f>'[25]Sheet1'!I23</f>
        <v>1600</v>
      </c>
      <c r="K27" s="372"/>
      <c r="L27" s="372">
        <f>'[25]Sheet1'!K23</f>
        <v>2700</v>
      </c>
      <c r="M27" s="372"/>
      <c r="N27" s="372">
        <f>SUM(F27:M27)</f>
        <v>101600</v>
      </c>
      <c r="O27" s="371"/>
    </row>
    <row r="28" spans="1:15" ht="12" customHeight="1">
      <c r="A28" s="355"/>
      <c r="B28" s="366"/>
      <c r="C28" s="366"/>
      <c r="D28" s="366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1"/>
    </row>
    <row r="29" spans="1:15" ht="12" customHeight="1">
      <c r="A29" s="355"/>
      <c r="B29" s="368" t="s">
        <v>108</v>
      </c>
      <c r="C29" s="366"/>
      <c r="D29" s="368" t="s">
        <v>307</v>
      </c>
      <c r="E29" s="372"/>
      <c r="F29" s="372">
        <v>88700</v>
      </c>
      <c r="G29" s="372"/>
      <c r="H29" s="372">
        <f>ROUND(((F29/$F$37)*$H$37),-2)</f>
        <v>1700</v>
      </c>
      <c r="I29" s="372"/>
      <c r="J29" s="372">
        <f>'[25]Sheet1'!I25</f>
        <v>2100</v>
      </c>
      <c r="K29" s="372"/>
      <c r="L29" s="372">
        <f>'[25]Sheet1'!K25</f>
        <v>200</v>
      </c>
      <c r="M29" s="372"/>
      <c r="N29" s="372">
        <f>SUM(F29:M29)</f>
        <v>92700</v>
      </c>
      <c r="O29" s="371"/>
    </row>
    <row r="30" spans="1:15" ht="12" customHeight="1">
      <c r="A30" s="355"/>
      <c r="B30" s="368"/>
      <c r="C30" s="366"/>
      <c r="D30" s="368" t="s">
        <v>308</v>
      </c>
      <c r="E30" s="372"/>
      <c r="F30" s="372">
        <v>47250</v>
      </c>
      <c r="G30" s="372"/>
      <c r="H30" s="372">
        <f>ROUND(((F30/$F$37)*$H$37),-2)</f>
        <v>900</v>
      </c>
      <c r="I30" s="372"/>
      <c r="J30" s="372">
        <f>'[25]Sheet1'!I26</f>
        <v>400</v>
      </c>
      <c r="K30" s="372"/>
      <c r="L30" s="372">
        <f>'[25]Sheet1'!K26</f>
        <v>300</v>
      </c>
      <c r="M30" s="372"/>
      <c r="N30" s="372">
        <f>SUM(F30:M30)</f>
        <v>48850</v>
      </c>
      <c r="O30" s="371"/>
    </row>
    <row r="31" spans="1:15" ht="12" customHeight="1">
      <c r="A31" s="355"/>
      <c r="B31" s="366"/>
      <c r="C31" s="366"/>
      <c r="D31" s="368" t="s">
        <v>309</v>
      </c>
      <c r="E31" s="372"/>
      <c r="F31" s="372">
        <v>46250</v>
      </c>
      <c r="G31" s="372"/>
      <c r="H31" s="372">
        <f>ROUND(((F31/$F$37)*$H$37),-2)</f>
        <v>900</v>
      </c>
      <c r="I31" s="372"/>
      <c r="J31" s="372">
        <f>'[25]Sheet1'!I27</f>
        <v>1100</v>
      </c>
      <c r="K31" s="372"/>
      <c r="L31" s="372">
        <f>'[25]Sheet1'!K27</f>
        <v>200</v>
      </c>
      <c r="M31" s="372"/>
      <c r="N31" s="372">
        <f>SUM(F31:M31)</f>
        <v>48450</v>
      </c>
      <c r="O31" s="374"/>
    </row>
    <row r="32" spans="1:15" ht="12" customHeight="1">
      <c r="A32" s="355"/>
      <c r="B32" s="366"/>
      <c r="C32" s="366"/>
      <c r="D32" s="366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1"/>
    </row>
    <row r="33" spans="1:15" ht="12" customHeight="1">
      <c r="A33" s="355"/>
      <c r="B33" s="368" t="s">
        <v>109</v>
      </c>
      <c r="C33" s="366"/>
      <c r="D33" s="368" t="s">
        <v>310</v>
      </c>
      <c r="E33" s="372"/>
      <c r="F33" s="372">
        <v>98000</v>
      </c>
      <c r="G33" s="372"/>
      <c r="H33" s="372">
        <f>ROUND(((F33/$F$37)*$H$37),-2)</f>
        <v>1900</v>
      </c>
      <c r="I33" s="372"/>
      <c r="J33" s="372">
        <f>'[25]Sheet1'!I29</f>
        <v>1100</v>
      </c>
      <c r="K33" s="372"/>
      <c r="L33" s="372">
        <f>'[25]Sheet1'!K29</f>
        <v>1900</v>
      </c>
      <c r="M33" s="372"/>
      <c r="N33" s="372">
        <f>SUM(F33:M33)</f>
        <v>102900</v>
      </c>
      <c r="O33" s="371"/>
    </row>
    <row r="34" spans="1:15" ht="12.75">
      <c r="A34" s="355"/>
      <c r="B34" s="366"/>
      <c r="C34" s="366"/>
      <c r="D34" s="366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1"/>
    </row>
    <row r="35" spans="1:15" ht="15">
      <c r="A35" s="355"/>
      <c r="B35" s="368" t="s">
        <v>110</v>
      </c>
      <c r="C35" s="366"/>
      <c r="D35" s="368" t="s">
        <v>311</v>
      </c>
      <c r="E35" s="372"/>
      <c r="F35" s="375">
        <v>96700</v>
      </c>
      <c r="G35" s="372"/>
      <c r="H35" s="375">
        <f>ROUND(((F35/$F$37)*$H$37),-2)</f>
        <v>1900</v>
      </c>
      <c r="I35" s="372"/>
      <c r="J35" s="375">
        <f>'[25]Sheet1'!I31</f>
        <v>1700</v>
      </c>
      <c r="K35" s="372"/>
      <c r="L35" s="375">
        <f>'[25]Sheet1'!K31</f>
        <v>2200</v>
      </c>
      <c r="M35" s="372"/>
      <c r="N35" s="375">
        <f>SUM(F35:M35)</f>
        <v>102500</v>
      </c>
      <c r="O35" s="376"/>
    </row>
    <row r="36" spans="1:15" ht="12.75">
      <c r="A36" s="355"/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77"/>
    </row>
    <row r="37" spans="1:15" ht="15.75" thickBot="1">
      <c r="A37" s="355"/>
      <c r="B37" s="366"/>
      <c r="C37" s="366"/>
      <c r="D37" s="368" t="s">
        <v>114</v>
      </c>
      <c r="E37" s="378"/>
      <c r="F37" s="379">
        <f>SUM(F9:F35)</f>
        <v>1312000</v>
      </c>
      <c r="G37" s="378"/>
      <c r="H37" s="379">
        <v>25300</v>
      </c>
      <c r="I37" s="378"/>
      <c r="J37" s="379">
        <f>SUM(J9:J35)</f>
        <v>18900</v>
      </c>
      <c r="K37" s="378"/>
      <c r="L37" s="379">
        <f>SUM(L9:L35)</f>
        <v>18600</v>
      </c>
      <c r="M37" s="378"/>
      <c r="N37" s="379">
        <f>SUM(N9:N35)</f>
        <v>1374800</v>
      </c>
      <c r="O37" s="380"/>
    </row>
    <row r="38" spans="1:15" ht="12" customHeight="1" thickTop="1">
      <c r="A38" s="355"/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81"/>
    </row>
    <row r="39" spans="1:15" ht="12" customHeight="1">
      <c r="A39" s="355"/>
      <c r="B39" s="382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83"/>
    </row>
    <row r="40" spans="1:15" ht="12" customHeight="1">
      <c r="A40" s="355"/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84"/>
    </row>
    <row r="41" spans="1:15" ht="12" customHeight="1" thickBot="1">
      <c r="A41" s="385"/>
      <c r="B41" s="386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8"/>
    </row>
    <row r="42" spans="1:15" ht="12" customHeight="1" thickTop="1">
      <c r="A42" s="366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</row>
    <row r="43" spans="1:15" ht="12" customHeight="1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89"/>
    </row>
    <row r="44" spans="1:15" ht="12" customHeight="1">
      <c r="A44" s="366"/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</row>
    <row r="45" spans="1:15" ht="12" customHeight="1">
      <c r="A45" s="366"/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</row>
    <row r="46" spans="1:15" ht="12" customHeight="1">
      <c r="A46" s="366"/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89"/>
    </row>
    <row r="47" spans="1:15" ht="12" customHeight="1">
      <c r="A47" s="366"/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</row>
    <row r="48" spans="1:15" ht="12" customHeight="1">
      <c r="A48" s="366"/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</row>
    <row r="49" spans="1:15" ht="12" customHeight="1">
      <c r="A49" s="366"/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</row>
    <row r="50" spans="1:15" ht="12" customHeight="1">
      <c r="A50" s="366"/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</row>
    <row r="51" spans="1:15" ht="12" customHeight="1">
      <c r="A51" s="366"/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</row>
    <row r="52" spans="1:15" ht="12" customHeight="1">
      <c r="A52" s="366"/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</row>
    <row r="53" spans="1:15" ht="12" customHeight="1">
      <c r="A53" s="366"/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</row>
    <row r="54" spans="1:15" ht="12" customHeight="1">
      <c r="A54" s="366"/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</row>
  </sheetData>
  <printOptions horizontalCentered="1"/>
  <pageMargins left="0.75" right="0.75" top="1" bottom="1" header="0.5" footer="0.5"/>
  <pageSetup fitToHeight="1" fitToWidth="1" orientation="landscape" scale="88" r:id="rId1"/>
  <headerFooter alignWithMargins="0">
    <oddHeader>&amp;RATTACHMENT &amp;A
</oddHeader>
    <oddFooter>&amp;L&amp;8&amp;D&amp;T&amp;C&amp;F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6"/>
  <sheetViews>
    <sheetView workbookViewId="0" topLeftCell="A1">
      <selection activeCell="B42" sqref="B42"/>
    </sheetView>
  </sheetViews>
  <sheetFormatPr defaultColWidth="9.7109375" defaultRowHeight="12.75"/>
  <cols>
    <col min="1" max="2" width="4.7109375" style="393" customWidth="1"/>
    <col min="3" max="3" width="13.7109375" style="393" customWidth="1"/>
    <col min="4" max="4" width="8.7109375" style="393" customWidth="1"/>
    <col min="5" max="5" width="10.00390625" style="393" customWidth="1"/>
    <col min="6" max="6" width="3.7109375" style="393" customWidth="1"/>
    <col min="7" max="7" width="14.7109375" style="393" customWidth="1"/>
    <col min="8" max="8" width="8.7109375" style="393" customWidth="1"/>
    <col min="9" max="16384" width="9.7109375" style="393" customWidth="1"/>
  </cols>
  <sheetData>
    <row r="1" spans="1:8" ht="13.5" customHeight="1">
      <c r="A1" s="390" t="s">
        <v>0</v>
      </c>
      <c r="B1" s="391"/>
      <c r="C1" s="391"/>
      <c r="D1" s="391"/>
      <c r="E1" s="391"/>
      <c r="F1" s="391"/>
      <c r="G1" s="391"/>
      <c r="H1" s="392"/>
    </row>
    <row r="2" spans="1:8" ht="12.75">
      <c r="A2" s="394" t="s">
        <v>312</v>
      </c>
      <c r="B2" s="395"/>
      <c r="C2" s="395"/>
      <c r="D2" s="395"/>
      <c r="E2" s="395"/>
      <c r="F2" s="395"/>
      <c r="G2" s="395"/>
      <c r="H2" s="396"/>
    </row>
    <row r="3" spans="1:8" ht="13.5" thickBot="1">
      <c r="A3" s="397" t="s">
        <v>125</v>
      </c>
      <c r="B3" s="398"/>
      <c r="C3" s="398"/>
      <c r="D3" s="398"/>
      <c r="E3" s="398"/>
      <c r="F3" s="398"/>
      <c r="G3" s="398"/>
      <c r="H3" s="399"/>
    </row>
    <row r="4" spans="1:8" ht="13.5" thickTop="1">
      <c r="A4" s="400"/>
      <c r="B4" s="401"/>
      <c r="C4" s="401"/>
      <c r="D4" s="401"/>
      <c r="E4" s="401"/>
      <c r="F4" s="401"/>
      <c r="G4" s="401"/>
      <c r="H4" s="402"/>
    </row>
    <row r="5" spans="1:8" ht="12.75">
      <c r="A5" s="400"/>
      <c r="B5" s="401"/>
      <c r="C5" s="401"/>
      <c r="D5" s="401"/>
      <c r="E5" s="401"/>
      <c r="F5" s="403"/>
      <c r="G5" s="404"/>
      <c r="H5" s="402"/>
    </row>
    <row r="6" spans="1:8" ht="12.75">
      <c r="A6" s="400"/>
      <c r="B6" s="401"/>
      <c r="C6" s="401"/>
      <c r="D6" s="401"/>
      <c r="E6" s="401"/>
      <c r="F6" s="404"/>
      <c r="G6" s="405" t="s">
        <v>125</v>
      </c>
      <c r="H6" s="402"/>
    </row>
    <row r="7" spans="1:8" ht="12.75">
      <c r="A7" s="400"/>
      <c r="B7" s="401"/>
      <c r="C7" s="406" t="s">
        <v>61</v>
      </c>
      <c r="D7" s="406"/>
      <c r="E7" s="406"/>
      <c r="F7" s="406"/>
      <c r="G7" s="406" t="s">
        <v>160</v>
      </c>
      <c r="H7" s="402"/>
    </row>
    <row r="8" spans="1:8" ht="12.75" customHeight="1">
      <c r="A8" s="400"/>
      <c r="B8" s="407"/>
      <c r="C8" s="407"/>
      <c r="D8" s="407"/>
      <c r="E8" s="407"/>
      <c r="F8" s="407"/>
      <c r="G8" s="407"/>
      <c r="H8" s="402"/>
    </row>
    <row r="9" spans="1:8" ht="12.75">
      <c r="A9" s="400"/>
      <c r="C9" s="408" t="s">
        <v>86</v>
      </c>
      <c r="D9" s="408"/>
      <c r="E9" s="408"/>
      <c r="F9" s="409"/>
      <c r="G9" s="409">
        <v>3125700</v>
      </c>
      <c r="H9" s="402"/>
    </row>
    <row r="10" spans="1:8" ht="12.75">
      <c r="A10" s="400"/>
      <c r="B10" s="407"/>
      <c r="C10" s="408" t="s">
        <v>87</v>
      </c>
      <c r="D10" s="408"/>
      <c r="E10" s="408"/>
      <c r="F10" s="372"/>
      <c r="G10" s="372">
        <v>5502300</v>
      </c>
      <c r="H10" s="402"/>
    </row>
    <row r="11" spans="1:8" ht="12.75">
      <c r="A11" s="400"/>
      <c r="B11" s="407"/>
      <c r="C11" s="408" t="s">
        <v>91</v>
      </c>
      <c r="D11" s="408"/>
      <c r="E11" s="408"/>
      <c r="F11" s="372"/>
      <c r="G11" s="372">
        <v>6951000</v>
      </c>
      <c r="H11" s="402"/>
    </row>
    <row r="12" spans="1:8" ht="12.75">
      <c r="A12" s="400"/>
      <c r="B12" s="407"/>
      <c r="C12" s="408" t="s">
        <v>92</v>
      </c>
      <c r="D12" s="408"/>
      <c r="E12" s="408"/>
      <c r="F12" s="372"/>
      <c r="G12" s="372">
        <v>4431000</v>
      </c>
      <c r="H12" s="402"/>
    </row>
    <row r="13" spans="1:8" ht="12.75">
      <c r="A13" s="400"/>
      <c r="B13" s="407"/>
      <c r="C13" s="408" t="s">
        <v>94</v>
      </c>
      <c r="D13" s="408"/>
      <c r="E13" s="408"/>
      <c r="F13" s="372"/>
      <c r="G13" s="372">
        <v>4311700</v>
      </c>
      <c r="H13" s="402"/>
    </row>
    <row r="14" spans="1:8" ht="12" customHeight="1">
      <c r="A14" s="400"/>
      <c r="B14" s="407"/>
      <c r="C14" s="408" t="s">
        <v>95</v>
      </c>
      <c r="D14" s="408"/>
      <c r="E14" s="408"/>
      <c r="F14" s="372"/>
      <c r="G14" s="372">
        <v>8718600</v>
      </c>
      <c r="H14" s="402"/>
    </row>
    <row r="15" spans="1:8" ht="12.75">
      <c r="A15" s="400"/>
      <c r="B15" s="407"/>
      <c r="C15" s="407"/>
      <c r="D15" s="407"/>
      <c r="E15" s="407"/>
      <c r="F15" s="410"/>
      <c r="G15" s="410"/>
      <c r="H15" s="402"/>
    </row>
    <row r="16" spans="1:8" ht="12.75">
      <c r="A16" s="400"/>
      <c r="B16" s="407"/>
      <c r="C16" s="408" t="s">
        <v>168</v>
      </c>
      <c r="D16" s="408"/>
      <c r="E16" s="408"/>
      <c r="F16" s="409"/>
      <c r="G16" s="411">
        <f>SUM(G9:G14)</f>
        <v>33040300</v>
      </c>
      <c r="H16" s="402"/>
    </row>
    <row r="17" spans="1:8" ht="12.75" customHeight="1">
      <c r="A17" s="400"/>
      <c r="B17" s="407"/>
      <c r="C17" s="407"/>
      <c r="D17" s="407"/>
      <c r="E17" s="407"/>
      <c r="F17" s="412"/>
      <c r="G17" s="412"/>
      <c r="H17" s="402"/>
    </row>
    <row r="18" spans="1:8" ht="12.75">
      <c r="A18" s="400"/>
      <c r="B18" s="407"/>
      <c r="C18" s="408" t="s">
        <v>98</v>
      </c>
      <c r="D18" s="408"/>
      <c r="E18" s="408"/>
      <c r="F18" s="409"/>
      <c r="G18" s="372">
        <v>1429700</v>
      </c>
      <c r="H18" s="402"/>
    </row>
    <row r="19" spans="1:8" ht="12.75">
      <c r="A19" s="400"/>
      <c r="B19" s="407"/>
      <c r="C19" s="408" t="s">
        <v>99</v>
      </c>
      <c r="D19" s="408"/>
      <c r="E19" s="408"/>
      <c r="F19" s="372"/>
      <c r="G19" s="372">
        <v>962600</v>
      </c>
      <c r="H19" s="402"/>
    </row>
    <row r="20" spans="1:8" ht="12.75">
      <c r="A20" s="400"/>
      <c r="B20" s="407"/>
      <c r="C20" s="408" t="s">
        <v>100</v>
      </c>
      <c r="D20" s="408"/>
      <c r="E20" s="408"/>
      <c r="F20" s="372"/>
      <c r="G20" s="372">
        <v>939600</v>
      </c>
      <c r="H20" s="402"/>
    </row>
    <row r="21" spans="1:8" ht="12.75">
      <c r="A21" s="400"/>
      <c r="B21" s="407"/>
      <c r="C21" s="408" t="s">
        <v>101</v>
      </c>
      <c r="D21" s="408"/>
      <c r="E21" s="408"/>
      <c r="F21" s="372"/>
      <c r="G21" s="372">
        <v>518200</v>
      </c>
      <c r="H21" s="402"/>
    </row>
    <row r="22" spans="1:8" ht="12.75">
      <c r="A22" s="400"/>
      <c r="B22" s="407"/>
      <c r="C22" s="408" t="s">
        <v>102</v>
      </c>
      <c r="D22" s="408"/>
      <c r="E22" s="408"/>
      <c r="F22" s="372"/>
      <c r="G22" s="372">
        <v>939000</v>
      </c>
      <c r="H22" s="402"/>
    </row>
    <row r="23" spans="1:8" ht="12.75">
      <c r="A23" s="400"/>
      <c r="B23" s="407"/>
      <c r="C23" s="408" t="s">
        <v>103</v>
      </c>
      <c r="D23" s="408"/>
      <c r="E23" s="408"/>
      <c r="F23" s="372"/>
      <c r="G23" s="372">
        <v>813700</v>
      </c>
      <c r="H23" s="402"/>
    </row>
    <row r="24" spans="1:8" ht="12.75">
      <c r="A24" s="400"/>
      <c r="B24" s="407"/>
      <c r="C24" s="408" t="s">
        <v>213</v>
      </c>
      <c r="D24" s="408"/>
      <c r="E24" s="408"/>
      <c r="F24" s="372"/>
      <c r="G24" s="372">
        <v>917700</v>
      </c>
      <c r="H24" s="402"/>
    </row>
    <row r="25" spans="1:8" ht="12.75">
      <c r="A25" s="400"/>
      <c r="B25" s="407"/>
      <c r="C25" s="408" t="s">
        <v>313</v>
      </c>
      <c r="D25" s="408"/>
      <c r="E25" s="408"/>
      <c r="F25" s="372"/>
      <c r="G25" s="372">
        <v>1018000</v>
      </c>
      <c r="H25" s="402"/>
    </row>
    <row r="26" spans="1:8" ht="12.75">
      <c r="A26" s="400"/>
      <c r="B26" s="407"/>
      <c r="C26" s="408" t="s">
        <v>106</v>
      </c>
      <c r="D26" s="408"/>
      <c r="E26" s="408"/>
      <c r="F26" s="372"/>
      <c r="G26" s="372">
        <v>1386700</v>
      </c>
      <c r="H26" s="402"/>
    </row>
    <row r="27" spans="1:8" ht="12.75">
      <c r="A27" s="400"/>
      <c r="B27" s="407"/>
      <c r="C27" s="408" t="s">
        <v>107</v>
      </c>
      <c r="D27" s="408"/>
      <c r="E27" s="408"/>
      <c r="F27" s="372"/>
      <c r="G27" s="372">
        <v>1769100</v>
      </c>
      <c r="H27" s="402"/>
    </row>
    <row r="28" spans="1:8" ht="12.75">
      <c r="A28" s="400"/>
      <c r="B28" s="407"/>
      <c r="C28" s="408" t="s">
        <v>108</v>
      </c>
      <c r="D28" s="408"/>
      <c r="E28" s="408"/>
      <c r="F28" s="372"/>
      <c r="G28" s="372">
        <v>3411700</v>
      </c>
      <c r="H28" s="402"/>
    </row>
    <row r="29" spans="1:8" ht="12.75" customHeight="1">
      <c r="A29" s="400"/>
      <c r="B29" s="407"/>
      <c r="C29" s="408" t="s">
        <v>109</v>
      </c>
      <c r="D29" s="408"/>
      <c r="E29" s="408"/>
      <c r="F29" s="372"/>
      <c r="G29" s="372">
        <v>987900</v>
      </c>
      <c r="H29" s="402"/>
    </row>
    <row r="30" spans="1:8" ht="12.75">
      <c r="A30" s="400"/>
      <c r="B30" s="407"/>
      <c r="C30" s="408" t="s">
        <v>110</v>
      </c>
      <c r="D30" s="408"/>
      <c r="E30" s="408"/>
      <c r="F30" s="372"/>
      <c r="G30" s="375">
        <v>1618900</v>
      </c>
      <c r="H30" s="402"/>
    </row>
    <row r="31" spans="1:8" ht="12.75" customHeight="1">
      <c r="A31" s="400"/>
      <c r="B31" s="407"/>
      <c r="C31" s="408" t="s">
        <v>214</v>
      </c>
      <c r="D31" s="408"/>
      <c r="E31" s="408"/>
      <c r="F31" s="413"/>
      <c r="G31" s="413"/>
      <c r="H31" s="402"/>
    </row>
    <row r="32" spans="1:8" ht="12.75" customHeight="1">
      <c r="A32" s="400"/>
      <c r="B32" s="407"/>
      <c r="C32" s="408" t="s">
        <v>168</v>
      </c>
      <c r="D32" s="408"/>
      <c r="E32" s="408"/>
      <c r="F32" s="409"/>
      <c r="G32" s="409">
        <f>SUM(G18:G31)</f>
        <v>16712800</v>
      </c>
      <c r="H32" s="402"/>
    </row>
    <row r="33" spans="1:8" ht="12.75" customHeight="1">
      <c r="A33" s="400"/>
      <c r="B33" s="407"/>
      <c r="C33" s="407"/>
      <c r="D33" s="407"/>
      <c r="E33" s="407"/>
      <c r="F33" s="412"/>
      <c r="G33" s="412"/>
      <c r="H33" s="402"/>
    </row>
    <row r="34" spans="1:8" ht="12.75" customHeight="1">
      <c r="A34" s="400"/>
      <c r="B34" s="407"/>
      <c r="C34" s="407" t="s">
        <v>111</v>
      </c>
      <c r="D34" s="407"/>
      <c r="E34" s="407"/>
      <c r="F34" s="328"/>
      <c r="G34" s="328">
        <v>2938800</v>
      </c>
      <c r="H34" s="402"/>
    </row>
    <row r="35" spans="1:8" ht="12.75" customHeight="1">
      <c r="A35" s="400"/>
      <c r="B35" s="407"/>
      <c r="C35" s="407"/>
      <c r="D35" s="407"/>
      <c r="E35" s="407"/>
      <c r="F35" s="414"/>
      <c r="G35" s="414"/>
      <c r="H35" s="402"/>
    </row>
    <row r="36" spans="1:8" ht="12.75" customHeight="1" thickBot="1">
      <c r="A36" s="400"/>
      <c r="B36" s="407"/>
      <c r="C36" s="408" t="s">
        <v>314</v>
      </c>
      <c r="D36" s="408"/>
      <c r="E36" s="408"/>
      <c r="F36" s="409"/>
      <c r="G36" s="415">
        <f>SUM(G16,G32,G34)</f>
        <v>52691900</v>
      </c>
      <c r="H36" s="402"/>
    </row>
    <row r="37" spans="1:8" ht="12.75" customHeight="1" thickTop="1">
      <c r="A37" s="400"/>
      <c r="B37" s="407"/>
      <c r="C37" s="407"/>
      <c r="D37" s="407"/>
      <c r="E37" s="407"/>
      <c r="F37" s="412"/>
      <c r="G37" s="412"/>
      <c r="H37" s="402"/>
    </row>
    <row r="38" spans="1:8" ht="12.75">
      <c r="A38" s="416"/>
      <c r="B38" s="417"/>
      <c r="C38" s="418"/>
      <c r="D38" s="418"/>
      <c r="E38" s="418"/>
      <c r="F38" s="407"/>
      <c r="G38" s="407"/>
      <c r="H38" s="402"/>
    </row>
    <row r="39" spans="1:8" ht="12.75">
      <c r="A39" s="416"/>
      <c r="B39" s="408"/>
      <c r="C39" s="418"/>
      <c r="D39" s="418"/>
      <c r="E39" s="418"/>
      <c r="F39" s="407"/>
      <c r="G39" s="407"/>
      <c r="H39" s="402"/>
    </row>
    <row r="40" spans="1:8" ht="12.75">
      <c r="A40" s="416"/>
      <c r="B40" s="419" t="s">
        <v>315</v>
      </c>
      <c r="C40" s="408"/>
      <c r="D40" s="408"/>
      <c r="E40" s="408"/>
      <c r="F40" s="407"/>
      <c r="G40" s="407"/>
      <c r="H40" s="402"/>
    </row>
    <row r="41" spans="1:8" ht="12.75">
      <c r="A41" s="416"/>
      <c r="B41" s="420"/>
      <c r="C41" s="408"/>
      <c r="D41" s="408"/>
      <c r="E41" s="408"/>
      <c r="F41" s="407"/>
      <c r="G41" s="407"/>
      <c r="H41" s="402"/>
    </row>
    <row r="42" spans="1:8" ht="12.75">
      <c r="A42" s="416"/>
      <c r="C42" s="408"/>
      <c r="D42" s="408"/>
      <c r="E42" s="408"/>
      <c r="F42" s="407"/>
      <c r="G42" s="407"/>
      <c r="H42" s="402"/>
    </row>
    <row r="43" spans="1:8" ht="12.75">
      <c r="A43" s="416"/>
      <c r="B43" s="421"/>
      <c r="C43" s="408"/>
      <c r="D43" s="408"/>
      <c r="E43" s="408"/>
      <c r="F43" s="407"/>
      <c r="G43" s="407"/>
      <c r="H43" s="402"/>
    </row>
    <row r="44" spans="1:8" ht="12.75">
      <c r="A44" s="416"/>
      <c r="B44" s="421"/>
      <c r="C44" s="407"/>
      <c r="D44" s="407"/>
      <c r="E44" s="407"/>
      <c r="F44" s="407"/>
      <c r="G44" s="407"/>
      <c r="H44" s="402"/>
    </row>
    <row r="45" spans="1:8" ht="12.75">
      <c r="A45" s="422"/>
      <c r="B45" s="423"/>
      <c r="C45" s="424"/>
      <c r="D45" s="424"/>
      <c r="E45" s="424"/>
      <c r="F45" s="424"/>
      <c r="G45" s="424"/>
      <c r="H45" s="425"/>
    </row>
    <row r="46" spans="1:8" ht="12.75">
      <c r="A46" s="407"/>
      <c r="B46" s="407"/>
      <c r="C46" s="407"/>
      <c r="D46" s="407"/>
      <c r="E46" s="407"/>
      <c r="F46" s="407"/>
      <c r="G46" s="407"/>
      <c r="H46" s="407"/>
    </row>
  </sheetData>
  <printOptions horizontalCentered="1"/>
  <pageMargins left="0.5" right="0.5" top="1" bottom="1" header="0.5" footer="0.5"/>
  <pageSetup fitToHeight="1" fitToWidth="1" horizontalDpi="600" verticalDpi="600" orientation="portrait" r:id="rId1"/>
  <headerFooter alignWithMargins="0">
    <oddHeader>&amp;RAttachment &amp;A</oddHeader>
    <oddFooter>&amp;L&amp;8&amp;F&amp;R&amp;8&amp;D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3"/>
  <sheetViews>
    <sheetView workbookViewId="0" topLeftCell="A1">
      <selection activeCell="D41" sqref="D41"/>
    </sheetView>
  </sheetViews>
  <sheetFormatPr defaultColWidth="9.7109375" defaultRowHeight="12.75"/>
  <cols>
    <col min="1" max="1" width="3.00390625" style="393" customWidth="1"/>
    <col min="2" max="2" width="9.7109375" style="393" customWidth="1"/>
    <col min="3" max="3" width="13.7109375" style="393" customWidth="1"/>
    <col min="4" max="4" width="8.7109375" style="393" customWidth="1"/>
    <col min="5" max="5" width="9.57421875" style="393" customWidth="1"/>
    <col min="6" max="6" width="3.7109375" style="393" customWidth="1"/>
    <col min="7" max="7" width="13.7109375" style="393" customWidth="1"/>
    <col min="8" max="8" width="8.7109375" style="393" customWidth="1"/>
    <col min="9" max="16384" width="9.7109375" style="393" customWidth="1"/>
  </cols>
  <sheetData>
    <row r="1" spans="1:8" ht="13.5" customHeight="1">
      <c r="A1" s="390" t="s">
        <v>0</v>
      </c>
      <c r="B1" s="391"/>
      <c r="C1" s="391"/>
      <c r="D1" s="391"/>
      <c r="E1" s="391"/>
      <c r="F1" s="391"/>
      <c r="G1" s="391"/>
      <c r="H1" s="392"/>
    </row>
    <row r="2" spans="1:8" ht="12.75">
      <c r="A2" s="394" t="s">
        <v>312</v>
      </c>
      <c r="B2" s="395"/>
      <c r="C2" s="395"/>
      <c r="D2" s="395"/>
      <c r="E2" s="395"/>
      <c r="F2" s="395"/>
      <c r="G2" s="395"/>
      <c r="H2" s="396"/>
    </row>
    <row r="3" spans="1:8" ht="12.75">
      <c r="A3" s="394" t="s">
        <v>316</v>
      </c>
      <c r="B3" s="395"/>
      <c r="C3" s="395"/>
      <c r="D3" s="395"/>
      <c r="E3" s="395"/>
      <c r="F3" s="395"/>
      <c r="G3" s="395"/>
      <c r="H3" s="396"/>
    </row>
    <row r="4" spans="1:8" ht="13.5" thickBot="1">
      <c r="A4" s="397" t="s">
        <v>125</v>
      </c>
      <c r="B4" s="398"/>
      <c r="C4" s="398"/>
      <c r="D4" s="398"/>
      <c r="E4" s="398"/>
      <c r="F4" s="398"/>
      <c r="G4" s="398"/>
      <c r="H4" s="399"/>
    </row>
    <row r="5" spans="1:8" ht="13.5" thickTop="1">
      <c r="A5" s="400"/>
      <c r="B5" s="401"/>
      <c r="C5" s="401"/>
      <c r="D5" s="401"/>
      <c r="E5" s="401"/>
      <c r="F5" s="401"/>
      <c r="G5" s="401"/>
      <c r="H5" s="402"/>
    </row>
    <row r="6" spans="1:8" ht="12.75">
      <c r="A6" s="400"/>
      <c r="B6" s="401"/>
      <c r="C6" s="401"/>
      <c r="D6" s="401"/>
      <c r="E6" s="401"/>
      <c r="F6" s="403"/>
      <c r="G6" s="404"/>
      <c r="H6" s="402"/>
    </row>
    <row r="7" spans="1:8" ht="12.75">
      <c r="A7" s="400"/>
      <c r="B7" s="401"/>
      <c r="C7" s="401"/>
      <c r="D7" s="401"/>
      <c r="E7" s="401"/>
      <c r="F7" s="404"/>
      <c r="G7" s="405" t="s">
        <v>125</v>
      </c>
      <c r="H7" s="402"/>
    </row>
    <row r="8" spans="1:8" ht="12.75">
      <c r="A8" s="400"/>
      <c r="B8" s="401"/>
      <c r="C8" s="406" t="s">
        <v>278</v>
      </c>
      <c r="D8" s="406"/>
      <c r="E8" s="406"/>
      <c r="F8" s="406"/>
      <c r="G8" s="406" t="s">
        <v>160</v>
      </c>
      <c r="H8" s="402"/>
    </row>
    <row r="9" spans="1:8" ht="12.75" customHeight="1">
      <c r="A9" s="400"/>
      <c r="B9" s="407"/>
      <c r="C9" s="407"/>
      <c r="D9" s="407"/>
      <c r="E9" s="407"/>
      <c r="F9" s="407"/>
      <c r="G9" s="407"/>
      <c r="H9" s="402"/>
    </row>
    <row r="10" spans="1:8" ht="12.75">
      <c r="A10" s="400"/>
      <c r="C10" s="426" t="s">
        <v>130</v>
      </c>
      <c r="D10" s="426"/>
      <c r="E10" s="426"/>
      <c r="F10" s="47"/>
      <c r="G10" s="47">
        <f>'[26]0506'!S58</f>
        <v>82300</v>
      </c>
      <c r="H10" s="402"/>
    </row>
    <row r="11" spans="1:8" ht="12.75">
      <c r="A11" s="400"/>
      <c r="B11" s="407"/>
      <c r="C11" s="426" t="s">
        <v>131</v>
      </c>
      <c r="D11" s="426"/>
      <c r="E11" s="426"/>
      <c r="F11" s="24"/>
      <c r="G11" s="24">
        <f>'[26]0506'!S59</f>
        <v>144900</v>
      </c>
      <c r="H11" s="402"/>
    </row>
    <row r="12" spans="1:8" ht="12.75">
      <c r="A12" s="400"/>
      <c r="B12" s="407"/>
      <c r="C12" s="426" t="s">
        <v>132</v>
      </c>
      <c r="D12" s="426"/>
      <c r="E12" s="426"/>
      <c r="F12" s="24"/>
      <c r="G12" s="24">
        <f>'[26]0506'!S60</f>
        <v>65000</v>
      </c>
      <c r="H12" s="402"/>
    </row>
    <row r="13" spans="1:8" ht="12.75">
      <c r="A13" s="400"/>
      <c r="B13" s="407"/>
      <c r="C13" s="426" t="s">
        <v>133</v>
      </c>
      <c r="D13" s="426"/>
      <c r="E13" s="426"/>
      <c r="F13" s="24"/>
      <c r="G13" s="24">
        <f>'[26]0506'!S61</f>
        <v>105300</v>
      </c>
      <c r="H13" s="402"/>
    </row>
    <row r="14" spans="1:8" ht="12.75">
      <c r="A14" s="400"/>
      <c r="B14" s="407"/>
      <c r="C14" s="426" t="s">
        <v>134</v>
      </c>
      <c r="D14" s="426"/>
      <c r="E14" s="426"/>
      <c r="F14" s="24"/>
      <c r="G14" s="24">
        <f>'[26]0506'!S62</f>
        <v>67100</v>
      </c>
      <c r="H14" s="402"/>
    </row>
    <row r="15" spans="1:8" ht="12" customHeight="1">
      <c r="A15" s="400"/>
      <c r="B15" s="407"/>
      <c r="C15" s="426" t="s">
        <v>135</v>
      </c>
      <c r="D15" s="426"/>
      <c r="E15" s="426"/>
      <c r="F15" s="24"/>
      <c r="G15" s="24">
        <f>'[26]0506'!S63</f>
        <v>123600</v>
      </c>
      <c r="H15" s="402"/>
    </row>
    <row r="16" spans="1:8" ht="12.75">
      <c r="A16" s="400"/>
      <c r="B16" s="407"/>
      <c r="C16" s="426" t="s">
        <v>136</v>
      </c>
      <c r="D16" s="426"/>
      <c r="E16" s="426"/>
      <c r="F16" s="24"/>
      <c r="G16" s="24">
        <f>'[26]0506'!S64</f>
        <v>66200</v>
      </c>
      <c r="H16" s="402"/>
    </row>
    <row r="17" spans="1:8" ht="12.75">
      <c r="A17" s="400"/>
      <c r="B17" s="407"/>
      <c r="C17" s="426" t="s">
        <v>137</v>
      </c>
      <c r="D17" s="426"/>
      <c r="E17" s="426"/>
      <c r="F17" s="24"/>
      <c r="G17" s="24">
        <f>'[26]0506'!S65</f>
        <v>84100</v>
      </c>
      <c r="H17" s="402"/>
    </row>
    <row r="18" spans="1:8" ht="12" customHeight="1">
      <c r="A18" s="400"/>
      <c r="B18" s="407"/>
      <c r="C18" s="426" t="s">
        <v>138</v>
      </c>
      <c r="D18" s="426"/>
      <c r="E18" s="426"/>
      <c r="F18" s="24"/>
      <c r="G18" s="24">
        <f>'[26]0506'!S66</f>
        <v>44500</v>
      </c>
      <c r="H18" s="402"/>
    </row>
    <row r="19" spans="1:8" ht="12" customHeight="1">
      <c r="A19" s="400"/>
      <c r="B19" s="407"/>
      <c r="C19" s="426" t="s">
        <v>139</v>
      </c>
      <c r="D19" s="426"/>
      <c r="E19" s="426"/>
      <c r="F19" s="24"/>
      <c r="G19" s="24">
        <f>'[26]0506'!S67</f>
        <v>77800</v>
      </c>
      <c r="H19" s="402"/>
    </row>
    <row r="20" spans="1:8" ht="12.75">
      <c r="A20" s="400"/>
      <c r="B20" s="407"/>
      <c r="C20" s="426" t="s">
        <v>140</v>
      </c>
      <c r="D20" s="426"/>
      <c r="E20" s="426"/>
      <c r="F20" s="24"/>
      <c r="G20" s="24">
        <f>'[26]0506'!S68</f>
        <v>64500</v>
      </c>
      <c r="H20" s="402"/>
    </row>
    <row r="21" spans="1:8" ht="12.75">
      <c r="A21" s="400"/>
      <c r="B21" s="407"/>
      <c r="C21" s="426" t="s">
        <v>141</v>
      </c>
      <c r="D21" s="426"/>
      <c r="E21" s="426"/>
      <c r="F21" s="24"/>
      <c r="G21" s="24">
        <f>'[26]0506'!S69</f>
        <v>150800</v>
      </c>
      <c r="H21" s="402"/>
    </row>
    <row r="22" spans="1:8" ht="12.75">
      <c r="A22" s="400"/>
      <c r="B22" s="407"/>
      <c r="C22" s="426" t="s">
        <v>142</v>
      </c>
      <c r="D22" s="426"/>
      <c r="E22" s="426"/>
      <c r="F22" s="24"/>
      <c r="G22" s="24">
        <f>'[26]0506'!S70</f>
        <v>228100</v>
      </c>
      <c r="H22" s="402"/>
    </row>
    <row r="23" spans="1:8" ht="12.75">
      <c r="A23" s="400"/>
      <c r="B23" s="407"/>
      <c r="C23" s="426" t="s">
        <v>143</v>
      </c>
      <c r="D23" s="426"/>
      <c r="E23" s="426"/>
      <c r="F23" s="24"/>
      <c r="G23" s="24">
        <f>'[26]0506'!S71</f>
        <v>115700</v>
      </c>
      <c r="H23" s="402"/>
    </row>
    <row r="24" spans="1:8" ht="12.75">
      <c r="A24" s="400"/>
      <c r="B24" s="407"/>
      <c r="C24" s="426" t="s">
        <v>144</v>
      </c>
      <c r="D24" s="426"/>
      <c r="E24" s="426"/>
      <c r="F24" s="24"/>
      <c r="G24" s="24">
        <f>'[26]0506'!S72</f>
        <v>77800</v>
      </c>
      <c r="H24" s="402"/>
    </row>
    <row r="25" spans="1:8" ht="12.75">
      <c r="A25" s="400"/>
      <c r="B25" s="407"/>
      <c r="C25" s="426" t="s">
        <v>145</v>
      </c>
      <c r="D25" s="426"/>
      <c r="E25" s="426"/>
      <c r="F25" s="24"/>
      <c r="G25" s="24">
        <f>'[26]0506'!S73</f>
        <v>67900</v>
      </c>
      <c r="H25" s="402"/>
    </row>
    <row r="26" spans="1:8" ht="12.75">
      <c r="A26" s="400"/>
      <c r="B26" s="407"/>
      <c r="C26" s="426" t="s">
        <v>146</v>
      </c>
      <c r="D26" s="426"/>
      <c r="E26" s="426"/>
      <c r="F26" s="24"/>
      <c r="G26" s="24">
        <f>'[26]0506'!S74</f>
        <v>300600</v>
      </c>
      <c r="H26" s="402"/>
    </row>
    <row r="27" spans="1:8" ht="12.75">
      <c r="A27" s="400"/>
      <c r="B27" s="407"/>
      <c r="C27" s="426" t="s">
        <v>147</v>
      </c>
      <c r="D27" s="426"/>
      <c r="E27" s="426"/>
      <c r="F27" s="24"/>
      <c r="G27" s="24">
        <f>'[26]0506'!S75</f>
        <v>192200</v>
      </c>
      <c r="H27" s="402"/>
    </row>
    <row r="28" spans="1:8" ht="12.75">
      <c r="A28" s="400"/>
      <c r="B28" s="407"/>
      <c r="C28" s="426" t="s">
        <v>148</v>
      </c>
      <c r="D28" s="426"/>
      <c r="E28" s="426"/>
      <c r="F28" s="24"/>
      <c r="G28" s="24">
        <f>'[26]0506'!S76</f>
        <v>98000</v>
      </c>
      <c r="H28" s="402"/>
    </row>
    <row r="29" spans="1:8" ht="12.75">
      <c r="A29" s="400"/>
      <c r="B29" s="407"/>
      <c r="C29" s="426" t="s">
        <v>149</v>
      </c>
      <c r="D29" s="426"/>
      <c r="E29" s="426"/>
      <c r="F29" s="24"/>
      <c r="G29" s="24">
        <f>'[26]0506'!S77</f>
        <v>203100</v>
      </c>
      <c r="H29" s="402"/>
    </row>
    <row r="30" spans="1:8" ht="12.75">
      <c r="A30" s="400"/>
      <c r="B30" s="407"/>
      <c r="C30" s="426" t="s">
        <v>150</v>
      </c>
      <c r="D30" s="426"/>
      <c r="E30" s="426"/>
      <c r="F30" s="24"/>
      <c r="G30" s="24">
        <f>'[26]0506'!S78</f>
        <v>85300</v>
      </c>
      <c r="H30" s="402"/>
    </row>
    <row r="31" spans="1:8" ht="12.75">
      <c r="A31" s="400"/>
      <c r="B31" s="407"/>
      <c r="C31" s="426" t="s">
        <v>151</v>
      </c>
      <c r="D31" s="426"/>
      <c r="E31" s="426"/>
      <c r="F31" s="24"/>
      <c r="G31" s="24">
        <f>'[26]0506'!S79</f>
        <v>92100</v>
      </c>
      <c r="H31" s="402"/>
    </row>
    <row r="32" spans="1:8" ht="12.75">
      <c r="A32" s="400"/>
      <c r="B32" s="407"/>
      <c r="C32" s="426" t="s">
        <v>152</v>
      </c>
      <c r="D32" s="426"/>
      <c r="E32" s="426"/>
      <c r="F32" s="24"/>
      <c r="G32" s="24">
        <f>'[26]0506'!S80</f>
        <v>83000</v>
      </c>
      <c r="H32" s="402"/>
    </row>
    <row r="33" spans="1:8" ht="12.75">
      <c r="A33" s="400"/>
      <c r="B33" s="407"/>
      <c r="C33" s="426" t="s">
        <v>153</v>
      </c>
      <c r="D33" s="426"/>
      <c r="E33" s="426"/>
      <c r="F33" s="24"/>
      <c r="G33" s="24">
        <f>'[26]0506'!S81</f>
        <v>97100</v>
      </c>
      <c r="H33" s="402"/>
    </row>
    <row r="34" spans="1:8" ht="12" customHeight="1">
      <c r="A34" s="400"/>
      <c r="B34" s="407"/>
      <c r="C34" s="426" t="s">
        <v>154</v>
      </c>
      <c r="D34" s="426"/>
      <c r="E34" s="426"/>
      <c r="F34" s="24"/>
      <c r="G34" s="24">
        <f>'[26]0506'!S82</f>
        <v>52400</v>
      </c>
      <c r="H34" s="402"/>
    </row>
    <row r="35" spans="1:8" ht="12.75">
      <c r="A35" s="400"/>
      <c r="B35" s="407"/>
      <c r="C35" s="426" t="s">
        <v>155</v>
      </c>
      <c r="D35" s="426"/>
      <c r="E35" s="426"/>
      <c r="F35" s="24"/>
      <c r="G35" s="24">
        <f>'[26]0506'!S83</f>
        <v>101200</v>
      </c>
      <c r="H35" s="402"/>
    </row>
    <row r="36" spans="1:8" ht="12" customHeight="1">
      <c r="A36" s="400"/>
      <c r="B36" s="407"/>
      <c r="C36" s="426" t="s">
        <v>156</v>
      </c>
      <c r="D36" s="426"/>
      <c r="E36" s="426"/>
      <c r="F36" s="24"/>
      <c r="G36" s="24">
        <f>'[26]0506'!S84</f>
        <v>68200</v>
      </c>
      <c r="H36" s="402"/>
    </row>
    <row r="37" spans="1:8" ht="12" customHeight="1">
      <c r="A37" s="400"/>
      <c r="B37" s="407"/>
      <c r="C37" s="407"/>
      <c r="D37" s="407"/>
      <c r="E37" s="407"/>
      <c r="H37" s="402"/>
    </row>
    <row r="38" spans="1:8" ht="13.5" thickBot="1">
      <c r="A38" s="400"/>
      <c r="B38" s="407"/>
      <c r="C38" s="408" t="s">
        <v>314</v>
      </c>
      <c r="D38" s="408"/>
      <c r="E38" s="408"/>
      <c r="F38" s="378"/>
      <c r="G38" s="379">
        <f>SUM(G10:G36)</f>
        <v>2938800</v>
      </c>
      <c r="H38" s="402"/>
    </row>
    <row r="39" spans="1:8" ht="13.5" thickTop="1">
      <c r="A39" s="416"/>
      <c r="B39" s="418"/>
      <c r="C39" s="418"/>
      <c r="D39" s="418"/>
      <c r="E39" s="418"/>
      <c r="F39" s="407"/>
      <c r="G39" s="407"/>
      <c r="H39" s="402"/>
    </row>
    <row r="40" spans="1:8" ht="12.75">
      <c r="A40" s="416"/>
      <c r="B40" s="417"/>
      <c r="C40" s="418"/>
      <c r="D40" s="418"/>
      <c r="E40" s="418"/>
      <c r="F40" s="407"/>
      <c r="G40" s="407"/>
      <c r="H40" s="402"/>
    </row>
    <row r="41" spans="1:8" ht="12.75">
      <c r="A41" s="416"/>
      <c r="B41" s="417"/>
      <c r="C41" s="418"/>
      <c r="D41" s="418"/>
      <c r="E41" s="418"/>
      <c r="F41" s="407"/>
      <c r="G41" s="407"/>
      <c r="H41" s="402"/>
    </row>
    <row r="42" spans="1:8" ht="12.75">
      <c r="A42" s="416"/>
      <c r="B42" s="417"/>
      <c r="C42" s="418"/>
      <c r="D42" s="418"/>
      <c r="E42" s="418"/>
      <c r="F42" s="407"/>
      <c r="G42" s="407"/>
      <c r="H42" s="402"/>
    </row>
    <row r="43" spans="1:8" ht="12.75">
      <c r="A43" s="416"/>
      <c r="B43" s="417"/>
      <c r="C43" s="418"/>
      <c r="D43" s="418"/>
      <c r="E43" s="418"/>
      <c r="F43" s="407"/>
      <c r="G43" s="407"/>
      <c r="H43" s="402"/>
    </row>
    <row r="44" spans="1:8" ht="12.75">
      <c r="A44" s="416"/>
      <c r="B44" s="408"/>
      <c r="C44" s="418"/>
      <c r="D44" s="418"/>
      <c r="E44" s="418"/>
      <c r="F44" s="407"/>
      <c r="G44" s="407"/>
      <c r="H44" s="402"/>
    </row>
    <row r="45" spans="1:8" ht="12.75">
      <c r="A45" s="416"/>
      <c r="B45" s="419" t="s">
        <v>315</v>
      </c>
      <c r="C45" s="408"/>
      <c r="D45" s="408"/>
      <c r="E45" s="408"/>
      <c r="F45" s="407"/>
      <c r="G45" s="407"/>
      <c r="H45" s="402"/>
    </row>
    <row r="46" spans="1:8" ht="12.75">
      <c r="A46" s="416"/>
      <c r="B46" s="420"/>
      <c r="C46" s="408"/>
      <c r="D46" s="408"/>
      <c r="E46" s="408"/>
      <c r="F46" s="407"/>
      <c r="G46" s="407"/>
      <c r="H46" s="402"/>
    </row>
    <row r="47" spans="1:8" ht="12.75">
      <c r="A47" s="416"/>
      <c r="B47" s="427"/>
      <c r="C47" s="408"/>
      <c r="D47" s="408"/>
      <c r="E47" s="408"/>
      <c r="F47" s="407"/>
      <c r="G47" s="407"/>
      <c r="H47" s="402"/>
    </row>
    <row r="48" spans="1:8" ht="12.75">
      <c r="A48" s="416"/>
      <c r="B48" s="427"/>
      <c r="C48" s="408"/>
      <c r="D48" s="408"/>
      <c r="E48" s="408"/>
      <c r="F48" s="407"/>
      <c r="G48" s="407"/>
      <c r="H48" s="402"/>
    </row>
    <row r="49" spans="1:8" ht="12.75">
      <c r="A49" s="416"/>
      <c r="B49" s="428"/>
      <c r="C49" s="408"/>
      <c r="D49" s="408"/>
      <c r="E49" s="408"/>
      <c r="F49" s="407"/>
      <c r="G49" s="407"/>
      <c r="H49" s="402"/>
    </row>
    <row r="50" spans="1:8" ht="12.75">
      <c r="A50" s="416"/>
      <c r="B50" s="421"/>
      <c r="C50" s="408"/>
      <c r="D50" s="408"/>
      <c r="E50" s="408"/>
      <c r="F50" s="407"/>
      <c r="G50" s="407"/>
      <c r="H50" s="402"/>
    </row>
    <row r="51" spans="1:8" ht="12.75">
      <c r="A51" s="416"/>
      <c r="B51" s="421"/>
      <c r="C51" s="407"/>
      <c r="D51" s="407"/>
      <c r="E51" s="407"/>
      <c r="F51" s="407"/>
      <c r="G51" s="407"/>
      <c r="H51" s="402"/>
    </row>
    <row r="52" spans="1:8" ht="12.75">
      <c r="A52" s="422"/>
      <c r="B52" s="423"/>
      <c r="C52" s="424"/>
      <c r="D52" s="424"/>
      <c r="E52" s="424"/>
      <c r="F52" s="424"/>
      <c r="G52" s="424"/>
      <c r="H52" s="425"/>
    </row>
    <row r="53" spans="1:8" ht="12.75">
      <c r="A53" s="407"/>
      <c r="B53" s="407"/>
      <c r="C53" s="407"/>
      <c r="D53" s="407"/>
      <c r="E53" s="407"/>
      <c r="F53" s="407"/>
      <c r="G53" s="407"/>
      <c r="H53" s="407"/>
    </row>
  </sheetData>
  <printOptions horizontalCentered="1"/>
  <pageMargins left="0.5" right="0.5" top="1" bottom="1" header="0.5" footer="0.5"/>
  <pageSetup fitToHeight="1" fitToWidth="1" horizontalDpi="600" verticalDpi="600" orientation="portrait" r:id="rId1"/>
  <headerFooter alignWithMargins="0">
    <oddHeader>&amp;RAttachment &amp;A</oddHeader>
    <oddFooter>&amp;L&amp;8&amp;F&amp;R&amp;8&amp;D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8" sqref="B8"/>
    </sheetView>
  </sheetViews>
  <sheetFormatPr defaultColWidth="9.140625" defaultRowHeight="12.75"/>
  <cols>
    <col min="2" max="2" width="15.421875" style="0" customWidth="1"/>
    <col min="3" max="3" width="36.7109375" style="0" customWidth="1"/>
    <col min="4" max="4" width="3.7109375" style="0" customWidth="1"/>
    <col min="5" max="5" width="14.140625" style="0" customWidth="1"/>
    <col min="6" max="6" width="4.7109375" style="0" customWidth="1"/>
    <col min="7" max="7" width="9.7109375" style="0" bestFit="1" customWidth="1"/>
  </cols>
  <sheetData>
    <row r="1" spans="1:6" ht="13.5" thickTop="1">
      <c r="A1" s="429" t="s">
        <v>0</v>
      </c>
      <c r="B1" s="430"/>
      <c r="C1" s="430"/>
      <c r="D1" s="430"/>
      <c r="E1" s="430"/>
      <c r="F1" s="431"/>
    </row>
    <row r="2" spans="1:6" ht="12.75">
      <c r="A2" s="432" t="s">
        <v>317</v>
      </c>
      <c r="B2" s="6"/>
      <c r="C2" s="6"/>
      <c r="D2" s="6"/>
      <c r="E2" s="6"/>
      <c r="F2" s="433"/>
    </row>
    <row r="3" spans="1:6" ht="13.5" thickBot="1">
      <c r="A3" s="434" t="s">
        <v>158</v>
      </c>
      <c r="B3" s="435"/>
      <c r="C3" s="435"/>
      <c r="D3" s="435"/>
      <c r="E3" s="435"/>
      <c r="F3" s="436"/>
    </row>
    <row r="4" spans="1:6" ht="13.5" thickTop="1">
      <c r="A4" s="437"/>
      <c r="B4" s="19"/>
      <c r="C4" s="19"/>
      <c r="D4" s="19"/>
      <c r="E4" s="19"/>
      <c r="F4" s="438"/>
    </row>
    <row r="5" spans="1:6" ht="12.75">
      <c r="A5" s="437"/>
      <c r="B5" s="19"/>
      <c r="C5" s="19"/>
      <c r="D5" s="19"/>
      <c r="E5" s="20" t="s">
        <v>158</v>
      </c>
      <c r="F5" s="438"/>
    </row>
    <row r="6" spans="1:6" ht="12.75">
      <c r="A6" s="437"/>
      <c r="B6" s="439" t="s">
        <v>61</v>
      </c>
      <c r="C6" s="19"/>
      <c r="D6" s="20"/>
      <c r="E6" s="156" t="s">
        <v>318</v>
      </c>
      <c r="F6" s="438"/>
    </row>
    <row r="7" spans="1:6" ht="12.75">
      <c r="A7" s="437"/>
      <c r="B7" s="19"/>
      <c r="C7" s="19"/>
      <c r="D7" s="19"/>
      <c r="E7" s="19"/>
      <c r="F7" s="438"/>
    </row>
    <row r="8" spans="1:6" ht="12.75">
      <c r="A8" s="437"/>
      <c r="B8" s="440" t="s">
        <v>86</v>
      </c>
      <c r="C8" s="19"/>
      <c r="D8" s="47"/>
      <c r="E8" s="47">
        <f>'[27]2&amp;4 yr calc'!Q7</f>
        <v>165800</v>
      </c>
      <c r="F8" s="438"/>
    </row>
    <row r="9" spans="1:6" ht="12.75">
      <c r="A9" s="437"/>
      <c r="B9" s="440" t="s">
        <v>87</v>
      </c>
      <c r="C9" s="19"/>
      <c r="D9" s="24"/>
      <c r="E9" s="24">
        <f>'[27]2&amp;4 yr calc'!Q8</f>
        <v>279800</v>
      </c>
      <c r="F9" s="438"/>
    </row>
    <row r="10" spans="1:6" ht="12.75">
      <c r="A10" s="437"/>
      <c r="B10" s="440" t="s">
        <v>88</v>
      </c>
      <c r="C10" s="19"/>
      <c r="D10" s="24"/>
      <c r="E10" s="24">
        <f>'[27]2&amp;4 yr calc'!Q9</f>
        <v>92500</v>
      </c>
      <c r="F10" s="438"/>
    </row>
    <row r="11" spans="1:6" ht="12.75">
      <c r="A11" s="437"/>
      <c r="B11" s="440" t="s">
        <v>90</v>
      </c>
      <c r="C11" s="19"/>
      <c r="D11" s="24"/>
      <c r="E11" s="24">
        <f>'[27]2&amp;4 yr calc'!Q10</f>
        <v>26600</v>
      </c>
      <c r="F11" s="438"/>
    </row>
    <row r="12" spans="1:6" ht="12.75">
      <c r="A12" s="437"/>
      <c r="B12" s="440" t="s">
        <v>91</v>
      </c>
      <c r="C12" s="19"/>
      <c r="D12" s="24"/>
      <c r="E12" s="24">
        <f>'[27]2&amp;4 yr calc'!Q11</f>
        <v>462900</v>
      </c>
      <c r="F12" s="438"/>
    </row>
    <row r="13" spans="1:6" ht="12.75">
      <c r="A13" s="437"/>
      <c r="B13" s="440" t="s">
        <v>92</v>
      </c>
      <c r="C13" s="19"/>
      <c r="D13" s="24"/>
      <c r="E13" s="24">
        <f>'[27]2&amp;4 yr calc'!Q12</f>
        <v>234700</v>
      </c>
      <c r="F13" s="438"/>
    </row>
    <row r="14" spans="1:6" ht="12.75">
      <c r="A14" s="437"/>
      <c r="B14" s="440" t="s">
        <v>94</v>
      </c>
      <c r="C14" s="19"/>
      <c r="D14" s="24"/>
      <c r="E14" s="24">
        <f>'[27]2&amp;4 yr calc'!Q13</f>
        <v>200200</v>
      </c>
      <c r="F14" s="438"/>
    </row>
    <row r="15" spans="1:6" ht="12.75">
      <c r="A15" s="437"/>
      <c r="B15" s="440" t="s">
        <v>95</v>
      </c>
      <c r="C15" s="19"/>
      <c r="D15" s="24"/>
      <c r="E15" s="24">
        <f>'[27]2&amp;4 yr calc'!Q14</f>
        <v>568400</v>
      </c>
      <c r="F15" s="438"/>
    </row>
    <row r="16" spans="1:6" ht="12.75">
      <c r="A16" s="437"/>
      <c r="B16" s="19"/>
      <c r="C16" s="19"/>
      <c r="D16" s="19"/>
      <c r="E16" s="19"/>
      <c r="F16" s="438"/>
    </row>
    <row r="17" spans="1:6" ht="12.75">
      <c r="A17" s="437"/>
      <c r="B17" s="440" t="s">
        <v>168</v>
      </c>
      <c r="C17" s="19"/>
      <c r="D17" s="441"/>
      <c r="E17" s="442">
        <f>SUM(E8:E15)</f>
        <v>2030900</v>
      </c>
      <c r="F17" s="438"/>
    </row>
    <row r="18" spans="1:6" ht="12.75">
      <c r="A18" s="437"/>
      <c r="B18" s="19"/>
      <c r="C18" s="19"/>
      <c r="D18" s="19"/>
      <c r="E18" s="19"/>
      <c r="F18" s="438"/>
    </row>
    <row r="19" spans="1:6" ht="12.75">
      <c r="A19" s="437"/>
      <c r="B19" s="19"/>
      <c r="C19" s="19"/>
      <c r="D19" s="19"/>
      <c r="E19" s="19"/>
      <c r="F19" s="438"/>
    </row>
    <row r="20" spans="1:6" ht="12.75">
      <c r="A20" s="437"/>
      <c r="B20" s="440" t="s">
        <v>98</v>
      </c>
      <c r="C20" s="19"/>
      <c r="D20" s="24"/>
      <c r="E20" s="24">
        <f>'[27]2&amp;4 yr calc'!Q19</f>
        <v>91600</v>
      </c>
      <c r="F20" s="438"/>
    </row>
    <row r="21" spans="1:6" ht="12.75">
      <c r="A21" s="437"/>
      <c r="B21" s="440" t="s">
        <v>99</v>
      </c>
      <c r="C21" s="19"/>
      <c r="D21" s="24"/>
      <c r="E21" s="24">
        <f>'[27]2&amp;4 yr calc'!Q20</f>
        <v>35900</v>
      </c>
      <c r="F21" s="438"/>
    </row>
    <row r="22" spans="1:6" ht="12.75">
      <c r="A22" s="437"/>
      <c r="B22" s="440" t="s">
        <v>100</v>
      </c>
      <c r="C22" s="19"/>
      <c r="D22" s="24"/>
      <c r="E22" s="24">
        <f>'[27]2&amp;4 yr calc'!Q21</f>
        <v>48800</v>
      </c>
      <c r="F22" s="438"/>
    </row>
    <row r="23" spans="1:6" ht="12.75">
      <c r="A23" s="437"/>
      <c r="B23" s="440" t="s">
        <v>101</v>
      </c>
      <c r="C23" s="19"/>
      <c r="D23" s="24"/>
      <c r="E23" s="24">
        <f>'[27]2&amp;4 yr calc'!Q22</f>
        <v>27800</v>
      </c>
      <c r="F23" s="438"/>
    </row>
    <row r="24" spans="1:6" ht="12.75">
      <c r="A24" s="437"/>
      <c r="B24" s="440" t="s">
        <v>102</v>
      </c>
      <c r="C24" s="19"/>
      <c r="D24" s="24"/>
      <c r="E24" s="24">
        <f>'[27]2&amp;4 yr calc'!Q23</f>
        <v>47200</v>
      </c>
      <c r="F24" s="438"/>
    </row>
    <row r="25" spans="1:6" ht="12.75">
      <c r="A25" s="437"/>
      <c r="B25" s="440" t="s">
        <v>103</v>
      </c>
      <c r="C25" s="19"/>
      <c r="D25" s="24"/>
      <c r="E25" s="24">
        <f>'[27]2&amp;4 yr calc'!Q24</f>
        <v>38600</v>
      </c>
      <c r="F25" s="438"/>
    </row>
    <row r="26" spans="1:6" ht="12.75">
      <c r="A26" s="437"/>
      <c r="B26" s="440" t="s">
        <v>104</v>
      </c>
      <c r="C26" s="19"/>
      <c r="D26" s="24"/>
      <c r="E26" s="24">
        <f>'[27]2&amp;4 yr calc'!Q25</f>
        <v>65200</v>
      </c>
      <c r="F26" s="438"/>
    </row>
    <row r="27" spans="1:6" ht="12.75">
      <c r="A27" s="437"/>
      <c r="B27" s="440" t="s">
        <v>105</v>
      </c>
      <c r="C27" s="19"/>
      <c r="D27" s="24"/>
      <c r="E27" s="24">
        <f>'[27]2&amp;4 yr calc'!Q26</f>
        <v>47300</v>
      </c>
      <c r="F27" s="438"/>
    </row>
    <row r="28" spans="1:6" ht="12.75">
      <c r="A28" s="437"/>
      <c r="B28" s="440" t="s">
        <v>106</v>
      </c>
      <c r="C28" s="19"/>
      <c r="D28" s="24"/>
      <c r="E28" s="24">
        <f>'[27]2&amp;4 yr calc'!Q27</f>
        <v>84800</v>
      </c>
      <c r="F28" s="438"/>
    </row>
    <row r="29" spans="1:6" ht="12.75">
      <c r="A29" s="437"/>
      <c r="B29" s="440" t="s">
        <v>107</v>
      </c>
      <c r="C29" s="19"/>
      <c r="D29" s="24"/>
      <c r="E29" s="24">
        <f>'[27]2&amp;4 yr calc'!Q28</f>
        <v>65400</v>
      </c>
      <c r="F29" s="438"/>
    </row>
    <row r="30" spans="1:6" ht="12.75">
      <c r="A30" s="437"/>
      <c r="B30" s="440" t="s">
        <v>108</v>
      </c>
      <c r="C30" s="19"/>
      <c r="D30" s="24"/>
      <c r="E30" s="24">
        <f>'[27]2&amp;4 yr calc'!Q29</f>
        <v>147200</v>
      </c>
      <c r="F30" s="438"/>
    </row>
    <row r="31" spans="1:6" ht="12.75">
      <c r="A31" s="437"/>
      <c r="B31" s="440" t="s">
        <v>109</v>
      </c>
      <c r="C31" s="19"/>
      <c r="D31" s="24"/>
      <c r="E31" s="24">
        <f>'[27]2&amp;4 yr calc'!Q30</f>
        <v>70200</v>
      </c>
      <c r="F31" s="438"/>
    </row>
    <row r="32" spans="1:6" ht="12.75">
      <c r="A32" s="437"/>
      <c r="B32" s="440" t="s">
        <v>110</v>
      </c>
      <c r="C32" s="19"/>
      <c r="D32" s="24"/>
      <c r="E32" s="24">
        <f>'[27]2&amp;4 yr calc'!Q31</f>
        <v>66300</v>
      </c>
      <c r="F32" s="438"/>
    </row>
    <row r="33" spans="1:6" ht="12.75">
      <c r="A33" s="437"/>
      <c r="B33" s="440" t="s">
        <v>214</v>
      </c>
      <c r="C33" s="19"/>
      <c r="D33" s="19"/>
      <c r="E33" s="19"/>
      <c r="F33" s="438"/>
    </row>
    <row r="34" spans="1:6" ht="12.75">
      <c r="A34" s="437"/>
      <c r="B34" s="440" t="s">
        <v>168</v>
      </c>
      <c r="C34" s="19"/>
      <c r="D34" s="441"/>
      <c r="E34" s="442">
        <f>SUM(E20:E32)</f>
        <v>836300</v>
      </c>
      <c r="F34" s="438"/>
    </row>
    <row r="35" spans="1:6" ht="12.75">
      <c r="A35" s="437"/>
      <c r="B35" s="19"/>
      <c r="C35" s="19"/>
      <c r="D35" s="19"/>
      <c r="E35" s="19"/>
      <c r="F35" s="438"/>
    </row>
    <row r="36" spans="1:6" ht="12.75">
      <c r="A36" s="437"/>
      <c r="B36" s="443" t="s">
        <v>111</v>
      </c>
      <c r="C36" s="19"/>
      <c r="D36" s="24"/>
      <c r="E36" s="444">
        <f>'[27]2&amp;4 yr calc'!Q35</f>
        <v>142900</v>
      </c>
      <c r="F36" s="438"/>
    </row>
    <row r="37" spans="1:6" ht="12.75">
      <c r="A37" s="437"/>
      <c r="B37" s="19"/>
      <c r="C37" s="19"/>
      <c r="D37" s="19"/>
      <c r="E37" s="19"/>
      <c r="F37" s="438"/>
    </row>
    <row r="38" spans="1:7" ht="13.5" thickBot="1">
      <c r="A38" s="437"/>
      <c r="B38" s="440" t="s">
        <v>314</v>
      </c>
      <c r="C38" s="19"/>
      <c r="D38" s="441"/>
      <c r="E38" s="445">
        <f>E34+E17+E36</f>
        <v>3010100</v>
      </c>
      <c r="F38" s="438"/>
      <c r="G38" s="446"/>
    </row>
    <row r="39" spans="1:6" ht="13.5" thickTop="1">
      <c r="A39" s="437"/>
      <c r="B39" s="19"/>
      <c r="C39" s="19"/>
      <c r="D39" s="19"/>
      <c r="E39" s="19"/>
      <c r="F39" s="438"/>
    </row>
    <row r="40" spans="1:6" ht="12.75">
      <c r="A40" s="447" t="s">
        <v>319</v>
      </c>
      <c r="B40" s="19"/>
      <c r="C40" s="19"/>
      <c r="D40" s="19"/>
      <c r="E40" s="19"/>
      <c r="F40" s="438"/>
    </row>
    <row r="41" spans="1:6" ht="12.75">
      <c r="A41" s="447" t="s">
        <v>320</v>
      </c>
      <c r="B41" s="19"/>
      <c r="C41" s="19"/>
      <c r="D41" s="19"/>
      <c r="E41" s="19"/>
      <c r="F41" s="438"/>
    </row>
    <row r="42" spans="1:6" ht="12.75">
      <c r="A42" s="447" t="s">
        <v>321</v>
      </c>
      <c r="B42" s="19"/>
      <c r="C42" s="19"/>
      <c r="D42" s="19"/>
      <c r="E42" s="19"/>
      <c r="F42" s="438"/>
    </row>
    <row r="43" spans="1:6" ht="13.5" thickBot="1">
      <c r="A43" s="448"/>
      <c r="B43" s="449"/>
      <c r="C43" s="449"/>
      <c r="D43" s="449"/>
      <c r="E43" s="449"/>
      <c r="F43" s="450"/>
    </row>
    <row r="44" ht="13.5" thickTop="1"/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
&amp;RATTACHMENT &amp;A
</oddHeader>
    <oddFooter>&amp;L&amp;8&amp;D&amp;T&amp;C&amp;F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8" sqref="B8"/>
    </sheetView>
  </sheetViews>
  <sheetFormatPr defaultColWidth="9.140625" defaultRowHeight="12.75"/>
  <cols>
    <col min="2" max="2" width="15.421875" style="0" customWidth="1"/>
    <col min="3" max="3" width="33.57421875" style="0" customWidth="1"/>
    <col min="4" max="4" width="3.7109375" style="0" customWidth="1"/>
    <col min="5" max="5" width="11.28125" style="0" customWidth="1"/>
  </cols>
  <sheetData>
    <row r="1" spans="1:6" ht="13.5" thickTop="1">
      <c r="A1" s="429" t="s">
        <v>0</v>
      </c>
      <c r="B1" s="430"/>
      <c r="C1" s="430"/>
      <c r="D1" s="430"/>
      <c r="E1" s="430"/>
      <c r="F1" s="431"/>
    </row>
    <row r="2" spans="1:6" ht="12.75">
      <c r="A2" s="432" t="s">
        <v>317</v>
      </c>
      <c r="B2" s="6"/>
      <c r="C2" s="6"/>
      <c r="D2" s="6"/>
      <c r="E2" s="6"/>
      <c r="F2" s="433"/>
    </row>
    <row r="3" spans="1:6" ht="13.5" thickBot="1">
      <c r="A3" s="434" t="s">
        <v>158</v>
      </c>
      <c r="B3" s="435"/>
      <c r="C3" s="435"/>
      <c r="D3" s="435"/>
      <c r="E3" s="435"/>
      <c r="F3" s="436"/>
    </row>
    <row r="4" spans="1:6" ht="13.5" thickTop="1">
      <c r="A4" s="437"/>
      <c r="B4" s="19"/>
      <c r="C4" s="19"/>
      <c r="D4" s="19"/>
      <c r="E4" s="19"/>
      <c r="F4" s="438"/>
    </row>
    <row r="5" spans="1:6" ht="12.75">
      <c r="A5" s="437"/>
      <c r="B5" s="19"/>
      <c r="C5" s="19"/>
      <c r="D5" s="19"/>
      <c r="E5" s="20" t="s">
        <v>158</v>
      </c>
      <c r="F5" s="438"/>
    </row>
    <row r="6" spans="1:6" ht="12.75">
      <c r="A6" s="437"/>
      <c r="B6" s="439" t="s">
        <v>61</v>
      </c>
      <c r="C6" s="19"/>
      <c r="D6" s="20"/>
      <c r="E6" s="156" t="s">
        <v>318</v>
      </c>
      <c r="F6" s="438"/>
    </row>
    <row r="7" spans="1:6" ht="12.75">
      <c r="A7" s="437"/>
      <c r="B7" s="19"/>
      <c r="C7" s="19"/>
      <c r="D7" s="19"/>
      <c r="E7" s="19"/>
      <c r="F7" s="438"/>
    </row>
    <row r="8" spans="1:6" ht="12.75">
      <c r="A8" s="437"/>
      <c r="B8" s="451" t="s">
        <v>130</v>
      </c>
      <c r="C8" s="19"/>
      <c r="D8" s="452"/>
      <c r="E8" s="452">
        <f>'[27]ttc calc'!N7</f>
        <v>3500</v>
      </c>
      <c r="F8" s="438"/>
    </row>
    <row r="9" spans="1:6" ht="12.75">
      <c r="A9" s="437"/>
      <c r="B9" s="451" t="s">
        <v>131</v>
      </c>
      <c r="C9" s="19"/>
      <c r="D9" s="74"/>
      <c r="E9" s="74">
        <f>'[27]ttc calc'!N8</f>
        <v>8600</v>
      </c>
      <c r="F9" s="438"/>
    </row>
    <row r="10" spans="1:6" ht="12.75">
      <c r="A10" s="437"/>
      <c r="B10" s="451" t="s">
        <v>132</v>
      </c>
      <c r="C10" s="19"/>
      <c r="D10" s="74"/>
      <c r="E10" s="74">
        <f>'[27]ttc calc'!N9</f>
        <v>2700</v>
      </c>
      <c r="F10" s="438"/>
    </row>
    <row r="11" spans="1:6" ht="12.75">
      <c r="A11" s="437"/>
      <c r="B11" s="451" t="s">
        <v>133</v>
      </c>
      <c r="C11" s="19"/>
      <c r="D11" s="74"/>
      <c r="E11" s="74">
        <f>'[27]ttc calc'!N10</f>
        <v>5700</v>
      </c>
      <c r="F11" s="438"/>
    </row>
    <row r="12" spans="1:6" ht="12.75">
      <c r="A12" s="437"/>
      <c r="B12" s="451" t="s">
        <v>134</v>
      </c>
      <c r="C12" s="19"/>
      <c r="D12" s="74"/>
      <c r="E12" s="74">
        <f>'[27]ttc calc'!N11</f>
        <v>3800</v>
      </c>
      <c r="F12" s="438"/>
    </row>
    <row r="13" spans="1:6" ht="12.75">
      <c r="A13" s="437"/>
      <c r="B13" s="451" t="s">
        <v>135</v>
      </c>
      <c r="C13" s="19"/>
      <c r="D13" s="74"/>
      <c r="E13" s="74">
        <f>'[27]ttc calc'!N12</f>
        <v>6500</v>
      </c>
      <c r="F13" s="438"/>
    </row>
    <row r="14" spans="1:6" ht="12.75">
      <c r="A14" s="437"/>
      <c r="B14" s="451" t="s">
        <v>136</v>
      </c>
      <c r="C14" s="19"/>
      <c r="D14" s="74"/>
      <c r="E14" s="74">
        <f>'[27]ttc calc'!N13</f>
        <v>4800</v>
      </c>
      <c r="F14" s="438"/>
    </row>
    <row r="15" spans="1:6" ht="12.75">
      <c r="A15" s="437"/>
      <c r="B15" s="451" t="s">
        <v>137</v>
      </c>
      <c r="C15" s="19"/>
      <c r="D15" s="74"/>
      <c r="E15" s="74">
        <f>'[27]ttc calc'!N14</f>
        <v>3600</v>
      </c>
      <c r="F15" s="438"/>
    </row>
    <row r="16" spans="1:6" ht="12.75">
      <c r="A16" s="437"/>
      <c r="B16" s="451" t="s">
        <v>138</v>
      </c>
      <c r="C16" s="19"/>
      <c r="D16" s="74"/>
      <c r="E16" s="74">
        <f>'[27]ttc calc'!N15</f>
        <v>2900</v>
      </c>
      <c r="F16" s="438"/>
    </row>
    <row r="17" spans="1:6" ht="12.75">
      <c r="A17" s="437"/>
      <c r="B17" s="451" t="s">
        <v>139</v>
      </c>
      <c r="C17" s="19"/>
      <c r="D17" s="74"/>
      <c r="E17" s="74">
        <f>'[27]ttc calc'!N16</f>
        <v>4800</v>
      </c>
      <c r="F17" s="438"/>
    </row>
    <row r="18" spans="1:6" ht="12.75">
      <c r="A18" s="437"/>
      <c r="B18" s="451" t="s">
        <v>140</v>
      </c>
      <c r="C18" s="19"/>
      <c r="D18" s="74"/>
      <c r="E18" s="74">
        <f>'[27]ttc calc'!N17</f>
        <v>3200</v>
      </c>
      <c r="F18" s="438"/>
    </row>
    <row r="19" spans="1:6" ht="12.75">
      <c r="A19" s="437"/>
      <c r="B19" s="451" t="s">
        <v>141</v>
      </c>
      <c r="C19" s="19"/>
      <c r="D19" s="74"/>
      <c r="E19" s="74">
        <f>'[27]ttc calc'!N18</f>
        <v>7700</v>
      </c>
      <c r="F19" s="438"/>
    </row>
    <row r="20" spans="1:6" ht="12.75">
      <c r="A20" s="437"/>
      <c r="B20" s="451" t="s">
        <v>142</v>
      </c>
      <c r="C20" s="19"/>
      <c r="D20" s="74"/>
      <c r="E20" s="74">
        <f>'[27]ttc calc'!N19</f>
        <v>8500</v>
      </c>
      <c r="F20" s="438"/>
    </row>
    <row r="21" spans="1:6" ht="12.75">
      <c r="A21" s="437"/>
      <c r="B21" s="451" t="s">
        <v>143</v>
      </c>
      <c r="C21" s="19"/>
      <c r="D21" s="74"/>
      <c r="E21" s="74">
        <f>'[27]ttc calc'!N20</f>
        <v>5400</v>
      </c>
      <c r="F21" s="438"/>
    </row>
    <row r="22" spans="1:6" ht="12.75">
      <c r="A22" s="437"/>
      <c r="B22" s="451" t="s">
        <v>144</v>
      </c>
      <c r="C22" s="19"/>
      <c r="D22" s="74"/>
      <c r="E22" s="74">
        <f>'[27]ttc calc'!N21</f>
        <v>3200</v>
      </c>
      <c r="F22" s="438"/>
    </row>
    <row r="23" spans="1:6" ht="12.75">
      <c r="A23" s="437"/>
      <c r="B23" s="451" t="s">
        <v>145</v>
      </c>
      <c r="C23" s="19"/>
      <c r="D23" s="74"/>
      <c r="E23" s="74">
        <f>'[27]ttc calc'!N22</f>
        <v>3600</v>
      </c>
      <c r="F23" s="438"/>
    </row>
    <row r="24" spans="1:6" ht="12.75">
      <c r="A24" s="437"/>
      <c r="B24" s="451" t="s">
        <v>146</v>
      </c>
      <c r="C24" s="19"/>
      <c r="D24" s="74"/>
      <c r="E24" s="74">
        <f>'[27]ttc calc'!N23</f>
        <v>11500</v>
      </c>
      <c r="F24" s="438"/>
    </row>
    <row r="25" spans="1:6" ht="12.75">
      <c r="A25" s="437"/>
      <c r="B25" s="451" t="s">
        <v>147</v>
      </c>
      <c r="C25" s="19"/>
      <c r="D25" s="74"/>
      <c r="E25" s="74">
        <f>'[27]ttc calc'!N24</f>
        <v>10100</v>
      </c>
      <c r="F25" s="438"/>
    </row>
    <row r="26" spans="1:6" ht="12.75">
      <c r="A26" s="437"/>
      <c r="B26" s="451" t="s">
        <v>148</v>
      </c>
      <c r="C26" s="19"/>
      <c r="D26" s="74"/>
      <c r="E26" s="74">
        <f>'[27]ttc calc'!N25</f>
        <v>5700</v>
      </c>
      <c r="F26" s="438"/>
    </row>
    <row r="27" spans="1:6" ht="12.75">
      <c r="A27" s="437"/>
      <c r="B27" s="451" t="s">
        <v>149</v>
      </c>
      <c r="C27" s="19"/>
      <c r="D27" s="74"/>
      <c r="E27" s="74">
        <f>'[27]ttc calc'!N26</f>
        <v>10100</v>
      </c>
      <c r="F27" s="438"/>
    </row>
    <row r="28" spans="1:6" ht="12.75">
      <c r="A28" s="437"/>
      <c r="B28" s="451" t="s">
        <v>150</v>
      </c>
      <c r="C28" s="19"/>
      <c r="D28" s="74"/>
      <c r="E28" s="74">
        <f>'[27]ttc calc'!N27</f>
        <v>3400</v>
      </c>
      <c r="F28" s="438"/>
    </row>
    <row r="29" spans="1:6" ht="12.75">
      <c r="A29" s="437"/>
      <c r="B29" s="451" t="s">
        <v>151</v>
      </c>
      <c r="C29" s="19"/>
      <c r="D29" s="74"/>
      <c r="E29" s="74">
        <f>'[27]ttc calc'!N28</f>
        <v>3300</v>
      </c>
      <c r="F29" s="438"/>
    </row>
    <row r="30" spans="1:6" ht="12.75">
      <c r="A30" s="437"/>
      <c r="B30" s="451" t="s">
        <v>152</v>
      </c>
      <c r="C30" s="19"/>
      <c r="D30" s="74"/>
      <c r="E30" s="74">
        <f>'[27]ttc calc'!N29</f>
        <v>4700</v>
      </c>
      <c r="F30" s="438"/>
    </row>
    <row r="31" spans="1:6" ht="12.75">
      <c r="A31" s="437"/>
      <c r="B31" s="451" t="s">
        <v>153</v>
      </c>
      <c r="C31" s="19"/>
      <c r="D31" s="74"/>
      <c r="E31" s="74">
        <f>'[27]ttc calc'!N30</f>
        <v>3800</v>
      </c>
      <c r="F31" s="438"/>
    </row>
    <row r="32" spans="1:6" ht="12.75">
      <c r="A32" s="437"/>
      <c r="B32" s="451" t="s">
        <v>154</v>
      </c>
      <c r="C32" s="19"/>
      <c r="D32" s="74"/>
      <c r="E32" s="74">
        <f>'[27]ttc calc'!N31</f>
        <v>2700</v>
      </c>
      <c r="F32" s="438"/>
    </row>
    <row r="33" spans="1:6" ht="12.75">
      <c r="A33" s="437"/>
      <c r="B33" s="451" t="s">
        <v>155</v>
      </c>
      <c r="C33" s="19"/>
      <c r="D33" s="74"/>
      <c r="E33" s="74">
        <f>'[27]ttc calc'!N32</f>
        <v>6000</v>
      </c>
      <c r="F33" s="438"/>
    </row>
    <row r="34" spans="1:6" ht="12.75">
      <c r="A34" s="437"/>
      <c r="B34" s="451" t="s">
        <v>156</v>
      </c>
      <c r="C34" s="19"/>
      <c r="D34" s="74"/>
      <c r="E34" s="74">
        <f>'[27]ttc calc'!N33</f>
        <v>3100</v>
      </c>
      <c r="F34" s="438"/>
    </row>
    <row r="35" spans="1:6" ht="12.75">
      <c r="A35" s="437"/>
      <c r="B35" s="451"/>
      <c r="C35" s="19"/>
      <c r="D35" s="24"/>
      <c r="E35" s="74"/>
      <c r="F35" s="438"/>
    </row>
    <row r="36" spans="1:6" ht="12.75">
      <c r="A36" s="437"/>
      <c r="B36" s="19"/>
      <c r="C36" s="19"/>
      <c r="D36" s="19"/>
      <c r="E36" s="19"/>
      <c r="F36" s="438"/>
    </row>
    <row r="37" spans="1:6" ht="13.5" thickBot="1">
      <c r="A37" s="437"/>
      <c r="B37" s="440" t="s">
        <v>314</v>
      </c>
      <c r="C37" s="19"/>
      <c r="D37" s="441"/>
      <c r="E37" s="445">
        <f>SUM(E8:E36)</f>
        <v>142900</v>
      </c>
      <c r="F37" s="438"/>
    </row>
    <row r="38" spans="1:6" ht="13.5" thickTop="1">
      <c r="A38" s="437"/>
      <c r="B38" s="19"/>
      <c r="C38" s="19"/>
      <c r="D38" s="19"/>
      <c r="E38" s="19"/>
      <c r="F38" s="438"/>
    </row>
    <row r="39" spans="1:6" ht="12.75">
      <c r="A39" s="447" t="s">
        <v>319</v>
      </c>
      <c r="B39" s="19"/>
      <c r="C39" s="19"/>
      <c r="D39" s="19"/>
      <c r="E39" s="19"/>
      <c r="F39" s="438"/>
    </row>
    <row r="40" spans="1:6" ht="12.75">
      <c r="A40" s="447" t="s">
        <v>320</v>
      </c>
      <c r="B40" s="19"/>
      <c r="C40" s="19"/>
      <c r="D40" s="19"/>
      <c r="E40" s="19"/>
      <c r="F40" s="438"/>
    </row>
    <row r="41" spans="1:6" ht="13.5" thickBot="1">
      <c r="A41" s="448" t="s">
        <v>321</v>
      </c>
      <c r="B41" s="449"/>
      <c r="C41" s="449"/>
      <c r="D41" s="449"/>
      <c r="E41" s="449"/>
      <c r="F41" s="450"/>
    </row>
    <row r="42" ht="13.5" thickTop="1"/>
  </sheetData>
  <printOptions horizontalCentered="1"/>
  <pageMargins left="0.75" right="0.75" top="1" bottom="1" header="0.5" footer="0.5"/>
  <pageSetup orientation="portrait" r:id="rId1"/>
  <headerFooter alignWithMargins="0">
    <oddHeader>&amp;C
&amp;RATTACHMENT &amp;A
</oddHeader>
    <oddFooter>&amp;L&amp;8&amp;D&amp;T&amp;C&amp;F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C45" sqref="C45"/>
    </sheetView>
  </sheetViews>
  <sheetFormatPr defaultColWidth="9.140625" defaultRowHeight="12.75"/>
  <cols>
    <col min="2" max="2" width="6.140625" style="0" customWidth="1"/>
    <col min="3" max="3" width="15.57421875" style="74" customWidth="1"/>
    <col min="4" max="4" width="6.140625" style="74" customWidth="1"/>
    <col min="5" max="5" width="15.00390625" style="74" customWidth="1"/>
    <col min="6" max="6" width="8.00390625" style="0" customWidth="1"/>
    <col min="7" max="7" width="14.57421875" style="0" customWidth="1"/>
    <col min="11" max="11" width="11.28125" style="0" bestFit="1" customWidth="1"/>
  </cols>
  <sheetData>
    <row r="1" spans="1:7" ht="15.75">
      <c r="A1" s="453" t="s">
        <v>0</v>
      </c>
      <c r="B1" s="454"/>
      <c r="C1" s="454"/>
      <c r="D1" s="454"/>
      <c r="E1" s="454"/>
      <c r="F1" s="454"/>
      <c r="G1" s="455"/>
    </row>
    <row r="2" spans="1:7" ht="15.75">
      <c r="A2" s="456" t="s">
        <v>322</v>
      </c>
      <c r="B2" s="457"/>
      <c r="C2" s="457"/>
      <c r="D2" s="457"/>
      <c r="E2" s="457"/>
      <c r="F2" s="457"/>
      <c r="G2" s="458"/>
    </row>
    <row r="3" spans="1:7" ht="15.75">
      <c r="A3" s="456" t="s">
        <v>158</v>
      </c>
      <c r="B3" s="457"/>
      <c r="C3" s="457"/>
      <c r="D3" s="457"/>
      <c r="E3" s="457"/>
      <c r="F3" s="457"/>
      <c r="G3" s="458"/>
    </row>
    <row r="4" spans="1:7" ht="16.5" thickBot="1">
      <c r="A4" s="459"/>
      <c r="B4" s="460"/>
      <c r="C4" s="460"/>
      <c r="D4" s="460"/>
      <c r="E4" s="460"/>
      <c r="F4" s="460"/>
      <c r="G4" s="461"/>
    </row>
    <row r="5" spans="1:7" ht="12.75">
      <c r="A5" s="13"/>
      <c r="B5" s="14"/>
      <c r="C5" s="462"/>
      <c r="D5" s="462"/>
      <c r="E5" s="462"/>
      <c r="F5" s="14"/>
      <c r="G5" s="463" t="s">
        <v>158</v>
      </c>
    </row>
    <row r="6" spans="1:7" ht="12.75">
      <c r="A6" s="18"/>
      <c r="B6" s="19"/>
      <c r="C6" s="24"/>
      <c r="D6" s="24"/>
      <c r="E6" s="464" t="s">
        <v>323</v>
      </c>
      <c r="F6" s="19"/>
      <c r="G6" s="34" t="s">
        <v>324</v>
      </c>
    </row>
    <row r="7" spans="1:7" ht="12.75">
      <c r="A7" s="18"/>
      <c r="B7" s="19"/>
      <c r="C7" s="465" t="s">
        <v>325</v>
      </c>
      <c r="D7" s="464"/>
      <c r="E7" s="465" t="s">
        <v>176</v>
      </c>
      <c r="F7" s="19"/>
      <c r="G7" s="466" t="s">
        <v>326</v>
      </c>
    </row>
    <row r="8" spans="1:7" ht="12.75">
      <c r="A8" s="18"/>
      <c r="B8" s="19"/>
      <c r="C8" s="24"/>
      <c r="D8" s="24"/>
      <c r="E8" s="24"/>
      <c r="F8" s="19"/>
      <c r="G8" s="25"/>
    </row>
    <row r="9" spans="1:7" ht="12.75">
      <c r="A9" s="18"/>
      <c r="B9" s="19"/>
      <c r="C9" s="24"/>
      <c r="D9" s="24"/>
      <c r="E9" s="24"/>
      <c r="F9" s="19"/>
      <c r="G9" s="25"/>
    </row>
    <row r="10" spans="1:11" ht="12.75">
      <c r="A10" s="18" t="s">
        <v>86</v>
      </c>
      <c r="B10" s="19"/>
      <c r="C10" s="74">
        <v>73689100</v>
      </c>
      <c r="D10" s="24"/>
      <c r="E10" s="467">
        <f aca="true" t="shared" si="0" ref="E10:E15">C10/$C$35</f>
        <v>0.05735161499030288</v>
      </c>
      <c r="F10" s="19"/>
      <c r="G10" s="468">
        <f aca="true" t="shared" si="1" ref="G10:G15">ROUND((C10/$C$35*$G$35),-2)</f>
        <v>17000</v>
      </c>
      <c r="I10" s="74"/>
      <c r="K10" s="469"/>
    </row>
    <row r="11" spans="1:11" ht="12.75">
      <c r="A11" s="18" t="s">
        <v>87</v>
      </c>
      <c r="B11" s="19"/>
      <c r="C11" s="74">
        <v>124374200</v>
      </c>
      <c r="D11" s="24"/>
      <c r="E11" s="467">
        <f t="shared" si="0"/>
        <v>0.0967994076888838</v>
      </c>
      <c r="F11" s="19"/>
      <c r="G11" s="55">
        <f t="shared" si="1"/>
        <v>28600</v>
      </c>
      <c r="I11" s="74"/>
      <c r="K11" s="74"/>
    </row>
    <row r="12" spans="1:11" ht="12.75">
      <c r="A12" s="18" t="s">
        <v>91</v>
      </c>
      <c r="B12" s="19"/>
      <c r="C12" s="74">
        <v>205723000</v>
      </c>
      <c r="D12" s="24"/>
      <c r="E12" s="467">
        <f t="shared" si="0"/>
        <v>0.16011250362197502</v>
      </c>
      <c r="F12" s="19"/>
      <c r="G12" s="55">
        <f t="shared" si="1"/>
        <v>47400</v>
      </c>
      <c r="I12" s="74"/>
      <c r="K12" s="74"/>
    </row>
    <row r="13" spans="1:11" ht="12.75">
      <c r="A13" s="18" t="s">
        <v>92</v>
      </c>
      <c r="B13" s="19"/>
      <c r="C13" s="74">
        <v>104313400</v>
      </c>
      <c r="D13" s="24"/>
      <c r="E13" s="467">
        <f t="shared" si="0"/>
        <v>0.08118625353179046</v>
      </c>
      <c r="F13" s="19"/>
      <c r="G13" s="55">
        <f t="shared" si="1"/>
        <v>24000</v>
      </c>
      <c r="I13" s="74"/>
      <c r="K13" s="74"/>
    </row>
    <row r="14" spans="1:11" ht="12.75">
      <c r="A14" s="18" t="s">
        <v>94</v>
      </c>
      <c r="B14" s="19"/>
      <c r="C14" s="74">
        <v>88973500</v>
      </c>
      <c r="D14" s="24"/>
      <c r="E14" s="467">
        <f t="shared" si="0"/>
        <v>0.0692473366663416</v>
      </c>
      <c r="F14" s="19"/>
      <c r="G14" s="55">
        <f t="shared" si="1"/>
        <v>20500</v>
      </c>
      <c r="I14" s="74"/>
      <c r="K14" s="74"/>
    </row>
    <row r="15" spans="1:11" ht="12.75">
      <c r="A15" s="18" t="s">
        <v>95</v>
      </c>
      <c r="B15" s="19"/>
      <c r="C15" s="74">
        <v>252621800</v>
      </c>
      <c r="D15" s="24"/>
      <c r="E15" s="467">
        <f t="shared" si="0"/>
        <v>0.19661345045274395</v>
      </c>
      <c r="F15" s="19"/>
      <c r="G15" s="55">
        <f t="shared" si="1"/>
        <v>58200</v>
      </c>
      <c r="I15" s="74"/>
      <c r="K15" s="74"/>
    </row>
    <row r="16" spans="1:11" ht="12.75">
      <c r="A16" s="18"/>
      <c r="B16" s="19"/>
      <c r="C16" s="24"/>
      <c r="D16" s="24"/>
      <c r="E16" s="24"/>
      <c r="F16" s="19"/>
      <c r="G16" s="55"/>
      <c r="I16" s="74"/>
      <c r="K16" s="74"/>
    </row>
    <row r="17" spans="1:11" ht="12.75">
      <c r="A17" s="18"/>
      <c r="B17" s="19"/>
      <c r="C17" s="24"/>
      <c r="D17" s="24"/>
      <c r="E17" s="24"/>
      <c r="F17" s="19"/>
      <c r="G17" s="55"/>
      <c r="I17" s="74"/>
      <c r="K17" s="74"/>
    </row>
    <row r="18" spans="1:11" ht="12.75">
      <c r="A18" s="18" t="s">
        <v>98</v>
      </c>
      <c r="B18" s="19"/>
      <c r="C18" s="74">
        <v>40699900</v>
      </c>
      <c r="D18" s="24"/>
      <c r="E18" s="467">
        <f aca="true" t="shared" si="2" ref="E18:E30">C18/$C$35</f>
        <v>0.031676394404923224</v>
      </c>
      <c r="F18" s="19"/>
      <c r="G18" s="55">
        <f>ROUND((C18/$C$35*$G$35),-2)</f>
        <v>9400</v>
      </c>
      <c r="I18" s="74"/>
      <c r="K18" s="74"/>
    </row>
    <row r="19" spans="1:11" ht="12.75">
      <c r="A19" s="18" t="s">
        <v>99</v>
      </c>
      <c r="B19" s="19"/>
      <c r="C19" s="74">
        <v>15965800</v>
      </c>
      <c r="D19" s="24"/>
      <c r="E19" s="467">
        <f t="shared" si="2"/>
        <v>0.012426049641156936</v>
      </c>
      <c r="F19" s="19"/>
      <c r="G19" s="55">
        <f>ROUND((C19/$C$35*$G$35),-2)</f>
        <v>3700</v>
      </c>
      <c r="I19" s="74"/>
      <c r="K19" s="74"/>
    </row>
    <row r="20" spans="1:11" ht="12.75">
      <c r="A20" s="18" t="s">
        <v>100</v>
      </c>
      <c r="B20" s="19"/>
      <c r="C20" s="74">
        <v>21677900</v>
      </c>
      <c r="D20" s="24"/>
      <c r="E20" s="467">
        <f t="shared" si="2"/>
        <v>0.01687172966691528</v>
      </c>
      <c r="F20" s="19"/>
      <c r="G20" s="55">
        <f>ROUND((C20/$C$35*$G$35),-2)</f>
        <v>5000</v>
      </c>
      <c r="I20" s="74"/>
      <c r="K20" s="74"/>
    </row>
    <row r="21" spans="1:11" ht="12.75">
      <c r="A21" s="18" t="s">
        <v>101</v>
      </c>
      <c r="B21" s="19"/>
      <c r="C21" s="74">
        <v>12336800</v>
      </c>
      <c r="D21" s="24"/>
      <c r="E21" s="467">
        <f t="shared" si="2"/>
        <v>0.009601629057925372</v>
      </c>
      <c r="F21" s="19"/>
      <c r="G21" s="55">
        <f>ROUND((C21/$C$35*$G$35),-2)-100</f>
        <v>2700</v>
      </c>
      <c r="I21" s="74"/>
      <c r="K21" s="74"/>
    </row>
    <row r="22" spans="1:11" ht="12.75">
      <c r="A22" s="18" t="s">
        <v>102</v>
      </c>
      <c r="B22" s="19"/>
      <c r="C22" s="74">
        <v>20988500</v>
      </c>
      <c r="D22" s="24"/>
      <c r="E22" s="467">
        <f t="shared" si="2"/>
        <v>0.0163351753681884</v>
      </c>
      <c r="F22" s="19"/>
      <c r="G22" s="55">
        <f aca="true" t="shared" si="3" ref="G22:G30">ROUND((C22/$C$35*$G$35),-2)</f>
        <v>4800</v>
      </c>
      <c r="I22" s="74"/>
      <c r="K22" s="74"/>
    </row>
    <row r="23" spans="1:11" ht="12.75">
      <c r="A23" s="18" t="s">
        <v>103</v>
      </c>
      <c r="B23" s="19"/>
      <c r="C23" s="74">
        <v>17151600</v>
      </c>
      <c r="D23" s="24"/>
      <c r="E23" s="467">
        <f t="shared" si="2"/>
        <v>0.013348947940301602</v>
      </c>
      <c r="F23" s="19"/>
      <c r="G23" s="55">
        <f t="shared" si="3"/>
        <v>3900</v>
      </c>
      <c r="I23" s="74"/>
      <c r="K23" s="74"/>
    </row>
    <row r="24" spans="1:11" ht="12.75">
      <c r="A24" s="18" t="s">
        <v>104</v>
      </c>
      <c r="B24" s="19"/>
      <c r="C24" s="74">
        <v>28976400</v>
      </c>
      <c r="D24" s="24"/>
      <c r="E24" s="467">
        <f t="shared" si="2"/>
        <v>0.022552091647272288</v>
      </c>
      <c r="F24" s="19"/>
      <c r="G24" s="55">
        <f t="shared" si="3"/>
        <v>6700</v>
      </c>
      <c r="I24" s="74"/>
      <c r="K24" s="74"/>
    </row>
    <row r="25" spans="1:11" ht="12.75">
      <c r="A25" s="18" t="s">
        <v>105</v>
      </c>
      <c r="B25" s="19"/>
      <c r="C25" s="74">
        <v>21025400</v>
      </c>
      <c r="D25" s="24"/>
      <c r="E25" s="467">
        <f t="shared" si="2"/>
        <v>0.016363894331958378</v>
      </c>
      <c r="F25" s="19"/>
      <c r="G25" s="55">
        <f t="shared" si="3"/>
        <v>4800</v>
      </c>
      <c r="I25" s="74"/>
      <c r="K25" s="74"/>
    </row>
    <row r="26" spans="1:11" ht="12.75">
      <c r="A26" s="18" t="s">
        <v>106</v>
      </c>
      <c r="B26" s="19"/>
      <c r="C26" s="74">
        <v>37672000</v>
      </c>
      <c r="D26" s="24"/>
      <c r="E26" s="467">
        <f t="shared" si="2"/>
        <v>0.029319804963212875</v>
      </c>
      <c r="F26" s="19"/>
      <c r="G26" s="55">
        <f t="shared" si="3"/>
        <v>8700</v>
      </c>
      <c r="I26" s="74"/>
      <c r="K26" s="74"/>
    </row>
    <row r="27" spans="1:11" ht="12.75">
      <c r="A27" s="18" t="s">
        <v>107</v>
      </c>
      <c r="B27" s="19"/>
      <c r="C27" s="74">
        <v>29054100</v>
      </c>
      <c r="D27" s="24"/>
      <c r="E27" s="467">
        <f t="shared" si="2"/>
        <v>0.022612564912446464</v>
      </c>
      <c r="F27" s="19"/>
      <c r="G27" s="55">
        <f t="shared" si="3"/>
        <v>6700</v>
      </c>
      <c r="I27" s="74"/>
      <c r="K27" s="74"/>
    </row>
    <row r="28" spans="1:11" ht="12.75">
      <c r="A28" s="18" t="s">
        <v>108</v>
      </c>
      <c r="B28" s="19"/>
      <c r="C28" s="74">
        <v>65421600</v>
      </c>
      <c r="D28" s="24"/>
      <c r="E28" s="467">
        <f t="shared" si="2"/>
        <v>0.05091708835159608</v>
      </c>
      <c r="F28" s="19"/>
      <c r="G28" s="55">
        <f t="shared" si="3"/>
        <v>15100</v>
      </c>
      <c r="I28" s="74"/>
      <c r="K28" s="74"/>
    </row>
    <row r="29" spans="1:11" ht="12.75">
      <c r="A29" s="18" t="s">
        <v>109</v>
      </c>
      <c r="B29" s="19"/>
      <c r="C29" s="74">
        <v>31221300</v>
      </c>
      <c r="D29" s="24"/>
      <c r="E29" s="467">
        <f t="shared" si="2"/>
        <v>0.024299278687034354</v>
      </c>
      <c r="F29" s="19"/>
      <c r="G29" s="55">
        <f t="shared" si="3"/>
        <v>7200</v>
      </c>
      <c r="I29" s="74"/>
      <c r="K29" s="74"/>
    </row>
    <row r="30" spans="1:11" ht="12.75">
      <c r="A30" s="18" t="s">
        <v>110</v>
      </c>
      <c r="B30" s="19"/>
      <c r="C30" s="74">
        <v>29478700</v>
      </c>
      <c r="D30" s="24"/>
      <c r="E30" s="467">
        <f t="shared" si="2"/>
        <v>0.022943027568726466</v>
      </c>
      <c r="F30" s="19"/>
      <c r="G30" s="55">
        <f t="shared" si="3"/>
        <v>6800</v>
      </c>
      <c r="I30" s="74"/>
      <c r="K30" s="74"/>
    </row>
    <row r="31" spans="1:11" ht="12.75">
      <c r="A31" s="18"/>
      <c r="B31" s="19"/>
      <c r="C31" s="24"/>
      <c r="D31" s="24"/>
      <c r="E31" s="24"/>
      <c r="F31" s="19"/>
      <c r="G31" s="55"/>
      <c r="K31" s="74"/>
    </row>
    <row r="32" spans="1:11" ht="12.75">
      <c r="A32" s="18"/>
      <c r="B32" s="19"/>
      <c r="C32" s="24"/>
      <c r="D32" s="24"/>
      <c r="E32" s="24"/>
      <c r="F32" s="19"/>
      <c r="G32" s="55"/>
      <c r="K32" s="74"/>
    </row>
    <row r="33" spans="1:11" ht="12.75">
      <c r="A33" s="18" t="s">
        <v>111</v>
      </c>
      <c r="B33" s="19"/>
      <c r="C33" s="74">
        <v>63500300</v>
      </c>
      <c r="D33" s="24"/>
      <c r="E33" s="467">
        <f>C33/$C$35</f>
        <v>0.04942175650630459</v>
      </c>
      <c r="F33" s="19"/>
      <c r="G33" s="55">
        <f>ROUND((C33/$C$35*$G$35),-2)</f>
        <v>14600</v>
      </c>
      <c r="I33" s="74"/>
      <c r="K33" s="74"/>
    </row>
    <row r="34" spans="1:11" ht="12.75">
      <c r="A34" s="18"/>
      <c r="B34" s="19"/>
      <c r="C34" s="24"/>
      <c r="D34" s="24"/>
      <c r="E34" s="24"/>
      <c r="F34" s="19"/>
      <c r="G34" s="25"/>
      <c r="K34" s="74"/>
    </row>
    <row r="35" spans="1:11" ht="13.5" thickBot="1">
      <c r="A35" s="18"/>
      <c r="B35" s="19"/>
      <c r="C35" s="64">
        <f>SUM(C10:C34)</f>
        <v>1284865300</v>
      </c>
      <c r="D35" s="24"/>
      <c r="E35" s="470">
        <f>SUM(E10:E34)</f>
        <v>0.9999999999999998</v>
      </c>
      <c r="F35" s="19"/>
      <c r="G35" s="66">
        <v>295800</v>
      </c>
      <c r="I35" s="74"/>
      <c r="K35" s="74"/>
    </row>
    <row r="36" spans="1:7" ht="13.5" thickTop="1">
      <c r="A36" s="18"/>
      <c r="B36" s="19"/>
      <c r="C36" s="24"/>
      <c r="D36" s="24"/>
      <c r="E36" s="24"/>
      <c r="F36" s="19"/>
      <c r="G36" s="25"/>
    </row>
    <row r="37" spans="1:7" ht="12.75">
      <c r="A37" s="18"/>
      <c r="B37" s="19"/>
      <c r="C37" s="24"/>
      <c r="D37" s="24"/>
      <c r="E37" s="24"/>
      <c r="F37" s="19"/>
      <c r="G37" s="25"/>
    </row>
    <row r="38" spans="1:7" ht="12.75">
      <c r="A38" s="471" t="s">
        <v>327</v>
      </c>
      <c r="B38" s="19"/>
      <c r="C38" s="24"/>
      <c r="D38" s="24"/>
      <c r="E38" s="24"/>
      <c r="F38" s="19"/>
      <c r="G38" s="25"/>
    </row>
    <row r="39" spans="1:7" ht="12.75">
      <c r="A39" s="471" t="s">
        <v>328</v>
      </c>
      <c r="B39" s="19"/>
      <c r="C39" s="24"/>
      <c r="D39" s="24"/>
      <c r="E39" s="24"/>
      <c r="F39" s="19"/>
      <c r="G39" s="25"/>
    </row>
    <row r="40" spans="1:7" ht="13.5" thickBot="1">
      <c r="A40" s="69" t="s">
        <v>329</v>
      </c>
      <c r="B40" s="70"/>
      <c r="C40" s="72"/>
      <c r="D40" s="72"/>
      <c r="E40" s="72"/>
      <c r="F40" s="70"/>
      <c r="G40" s="73"/>
    </row>
  </sheetData>
  <mergeCells count="3">
    <mergeCell ref="A1:G1"/>
    <mergeCell ref="A2:G2"/>
    <mergeCell ref="A3:G3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&amp;RAttachment 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40" sqref="A40"/>
    </sheetView>
  </sheetViews>
  <sheetFormatPr defaultColWidth="9.140625" defaultRowHeight="12.75"/>
  <cols>
    <col min="2" max="2" width="15.421875" style="0" customWidth="1"/>
    <col min="3" max="3" width="36.7109375" style="0" customWidth="1"/>
    <col min="4" max="4" width="3.7109375" style="0" customWidth="1"/>
    <col min="5" max="5" width="14.140625" style="0" customWidth="1"/>
    <col min="6" max="6" width="4.7109375" style="0" customWidth="1"/>
    <col min="7" max="7" width="9.7109375" style="0" bestFit="1" customWidth="1"/>
  </cols>
  <sheetData>
    <row r="1" spans="1:6" ht="13.5" thickTop="1">
      <c r="A1" s="429" t="s">
        <v>0</v>
      </c>
      <c r="B1" s="430"/>
      <c r="C1" s="430"/>
      <c r="D1" s="430"/>
      <c r="E1" s="430"/>
      <c r="F1" s="431"/>
    </row>
    <row r="2" spans="1:6" ht="12.75">
      <c r="A2" s="432" t="s">
        <v>330</v>
      </c>
      <c r="B2" s="6"/>
      <c r="C2" s="6"/>
      <c r="D2" s="6"/>
      <c r="E2" s="6"/>
      <c r="F2" s="433"/>
    </row>
    <row r="3" spans="1:6" ht="13.5" thickBot="1">
      <c r="A3" s="434" t="s">
        <v>331</v>
      </c>
      <c r="B3" s="435"/>
      <c r="C3" s="435"/>
      <c r="D3" s="435"/>
      <c r="E3" s="435"/>
      <c r="F3" s="436"/>
    </row>
    <row r="4" spans="1:6" ht="13.5" thickTop="1">
      <c r="A4" s="437"/>
      <c r="B4" s="19"/>
      <c r="C4" s="19"/>
      <c r="D4" s="19"/>
      <c r="E4" s="19"/>
      <c r="F4" s="438"/>
    </row>
    <row r="5" spans="1:6" ht="12.75">
      <c r="A5" s="437"/>
      <c r="B5" s="19"/>
      <c r="C5" s="19"/>
      <c r="D5" s="19"/>
      <c r="E5" s="20" t="s">
        <v>331</v>
      </c>
      <c r="F5" s="438"/>
    </row>
    <row r="6" spans="1:6" ht="12.75">
      <c r="A6" s="437"/>
      <c r="B6" s="439" t="s">
        <v>61</v>
      </c>
      <c r="C6" s="19"/>
      <c r="D6" s="20"/>
      <c r="E6" s="156" t="s">
        <v>332</v>
      </c>
      <c r="F6" s="438"/>
    </row>
    <row r="7" spans="1:6" ht="12.75">
      <c r="A7" s="437"/>
      <c r="B7" s="19"/>
      <c r="C7" s="19"/>
      <c r="D7" s="19"/>
      <c r="E7" s="19"/>
      <c r="F7" s="438"/>
    </row>
    <row r="8" spans="1:6" ht="12.75">
      <c r="A8" s="437"/>
      <c r="B8" s="440" t="s">
        <v>86</v>
      </c>
      <c r="C8" s="19"/>
      <c r="D8" s="47"/>
      <c r="E8" s="47">
        <v>61700</v>
      </c>
      <c r="F8" s="438"/>
    </row>
    <row r="9" spans="1:6" ht="12.75">
      <c r="A9" s="437"/>
      <c r="B9" s="440" t="s">
        <v>87</v>
      </c>
      <c r="C9" s="19"/>
      <c r="D9" s="24"/>
      <c r="E9" s="24">
        <v>153700</v>
      </c>
      <c r="F9" s="438"/>
    </row>
    <row r="10" spans="1:6" ht="12.75">
      <c r="A10" s="437"/>
      <c r="B10" s="440" t="s">
        <v>88</v>
      </c>
      <c r="C10" s="19"/>
      <c r="D10" s="24"/>
      <c r="E10" s="24">
        <v>0</v>
      </c>
      <c r="F10" s="438"/>
    </row>
    <row r="11" spans="1:6" ht="12.75">
      <c r="A11" s="437"/>
      <c r="B11" s="440" t="s">
        <v>90</v>
      </c>
      <c r="C11" s="19"/>
      <c r="D11" s="24"/>
      <c r="E11" s="24">
        <v>0</v>
      </c>
      <c r="F11" s="438"/>
    </row>
    <row r="12" spans="1:6" ht="12.75">
      <c r="A12" s="437"/>
      <c r="B12" s="440" t="s">
        <v>91</v>
      </c>
      <c r="C12" s="19"/>
      <c r="D12" s="24"/>
      <c r="E12" s="24">
        <v>223400</v>
      </c>
      <c r="F12" s="438"/>
    </row>
    <row r="13" spans="1:6" ht="12.75">
      <c r="A13" s="437"/>
      <c r="B13" s="440" t="s">
        <v>92</v>
      </c>
      <c r="C13" s="19"/>
      <c r="D13" s="24"/>
      <c r="E13" s="24">
        <v>99300</v>
      </c>
      <c r="F13" s="438"/>
    </row>
    <row r="14" spans="1:6" ht="12.75">
      <c r="A14" s="437"/>
      <c r="B14" s="440" t="s">
        <v>94</v>
      </c>
      <c r="C14" s="19"/>
      <c r="D14" s="24"/>
      <c r="E14" s="24">
        <v>102400</v>
      </c>
      <c r="F14" s="438"/>
    </row>
    <row r="15" spans="1:6" ht="12.75">
      <c r="A15" s="437"/>
      <c r="B15" s="440" t="s">
        <v>95</v>
      </c>
      <c r="C15" s="19"/>
      <c r="D15" s="24"/>
      <c r="E15" s="24">
        <v>184200</v>
      </c>
      <c r="F15" s="438"/>
    </row>
    <row r="16" spans="1:6" ht="12.75">
      <c r="A16" s="437"/>
      <c r="B16" s="19"/>
      <c r="C16" s="19"/>
      <c r="D16" s="19"/>
      <c r="E16" s="19"/>
      <c r="F16" s="438"/>
    </row>
    <row r="17" spans="1:6" ht="12.75">
      <c r="A17" s="437"/>
      <c r="B17" s="440" t="s">
        <v>168</v>
      </c>
      <c r="C17" s="19"/>
      <c r="D17" s="441"/>
      <c r="E17" s="442">
        <f>SUM(E8:E15)</f>
        <v>824700</v>
      </c>
      <c r="F17" s="438"/>
    </row>
    <row r="18" spans="1:6" ht="12.75">
      <c r="A18" s="437"/>
      <c r="B18" s="19"/>
      <c r="C18" s="19"/>
      <c r="D18" s="19"/>
      <c r="E18" s="19"/>
      <c r="F18" s="438"/>
    </row>
    <row r="19" spans="1:6" ht="12.75">
      <c r="A19" s="437"/>
      <c r="B19" s="19"/>
      <c r="C19" s="19"/>
      <c r="D19" s="19"/>
      <c r="E19" s="19"/>
      <c r="F19" s="438"/>
    </row>
    <row r="20" spans="1:6" ht="12.75">
      <c r="A20" s="437"/>
      <c r="B20" s="440" t="s">
        <v>98</v>
      </c>
      <c r="C20" s="19"/>
      <c r="D20" s="24"/>
      <c r="E20" s="24">
        <v>17900</v>
      </c>
      <c r="F20" s="438"/>
    </row>
    <row r="21" spans="1:6" ht="12.75">
      <c r="A21" s="437"/>
      <c r="B21" s="440" t="s">
        <v>99</v>
      </c>
      <c r="C21" s="19"/>
      <c r="D21" s="24"/>
      <c r="E21" s="24">
        <v>8900</v>
      </c>
      <c r="F21" s="438"/>
    </row>
    <row r="22" spans="1:6" ht="12.75">
      <c r="A22" s="437"/>
      <c r="B22" s="440" t="s">
        <v>100</v>
      </c>
      <c r="C22" s="19"/>
      <c r="D22" s="24"/>
      <c r="E22" s="24">
        <v>11300</v>
      </c>
      <c r="F22" s="438"/>
    </row>
    <row r="23" spans="1:6" ht="12.75">
      <c r="A23" s="437"/>
      <c r="B23" s="440" t="s">
        <v>101</v>
      </c>
      <c r="C23" s="19"/>
      <c r="D23" s="24"/>
      <c r="E23" s="24">
        <v>36400</v>
      </c>
      <c r="F23" s="438"/>
    </row>
    <row r="24" spans="1:6" ht="12.75">
      <c r="A24" s="437"/>
      <c r="B24" s="440" t="s">
        <v>102</v>
      </c>
      <c r="C24" s="19"/>
      <c r="D24" s="24"/>
      <c r="E24" s="24">
        <v>6800</v>
      </c>
      <c r="F24" s="438"/>
    </row>
    <row r="25" spans="1:6" ht="12.75">
      <c r="A25" s="437"/>
      <c r="B25" s="440" t="s">
        <v>103</v>
      </c>
      <c r="C25" s="19"/>
      <c r="D25" s="24"/>
      <c r="E25" s="24">
        <v>31400</v>
      </c>
      <c r="F25" s="438"/>
    </row>
    <row r="26" spans="1:6" ht="12.75">
      <c r="A26" s="437"/>
      <c r="B26" s="440" t="s">
        <v>104</v>
      </c>
      <c r="C26" s="19"/>
      <c r="D26" s="24"/>
      <c r="E26" s="24">
        <v>13600</v>
      </c>
      <c r="F26" s="438"/>
    </row>
    <row r="27" spans="1:6" ht="12.75">
      <c r="A27" s="437"/>
      <c r="B27" s="440" t="s">
        <v>105</v>
      </c>
      <c r="C27" s="19"/>
      <c r="D27" s="24"/>
      <c r="E27" s="24">
        <v>25700</v>
      </c>
      <c r="F27" s="438"/>
    </row>
    <row r="28" spans="1:6" ht="12.75">
      <c r="A28" s="437"/>
      <c r="B28" s="440" t="s">
        <v>106</v>
      </c>
      <c r="C28" s="19"/>
      <c r="D28" s="24"/>
      <c r="E28" s="24">
        <v>27100</v>
      </c>
      <c r="F28" s="438"/>
    </row>
    <row r="29" spans="1:6" ht="12.75">
      <c r="A29" s="437"/>
      <c r="B29" s="440" t="s">
        <v>107</v>
      </c>
      <c r="C29" s="19"/>
      <c r="D29" s="24"/>
      <c r="E29" s="24">
        <v>24800</v>
      </c>
      <c r="F29" s="438"/>
    </row>
    <row r="30" spans="1:6" ht="12.75">
      <c r="A30" s="437"/>
      <c r="B30" s="440" t="s">
        <v>108</v>
      </c>
      <c r="C30" s="19"/>
      <c r="D30" s="24"/>
      <c r="E30" s="24">
        <v>31600</v>
      </c>
      <c r="F30" s="438"/>
    </row>
    <row r="31" spans="1:6" ht="12.75">
      <c r="A31" s="437"/>
      <c r="B31" s="440" t="s">
        <v>109</v>
      </c>
      <c r="C31" s="19"/>
      <c r="D31" s="24"/>
      <c r="E31" s="24">
        <v>23500</v>
      </c>
      <c r="F31" s="438"/>
    </row>
    <row r="32" spans="1:6" ht="12.75">
      <c r="A32" s="437"/>
      <c r="B32" s="440" t="s">
        <v>110</v>
      </c>
      <c r="C32" s="19"/>
      <c r="D32" s="24"/>
      <c r="E32" s="24">
        <v>31000</v>
      </c>
      <c r="F32" s="438"/>
    </row>
    <row r="33" spans="1:6" ht="12.75">
      <c r="A33" s="437"/>
      <c r="B33" s="440" t="s">
        <v>214</v>
      </c>
      <c r="C33" s="19"/>
      <c r="D33" s="19"/>
      <c r="E33" s="19"/>
      <c r="F33" s="438"/>
    </row>
    <row r="34" spans="1:6" ht="12.75">
      <c r="A34" s="437"/>
      <c r="B34" s="440" t="s">
        <v>168</v>
      </c>
      <c r="C34" s="19"/>
      <c r="D34" s="441"/>
      <c r="E34" s="442">
        <f>SUM(E20:E32)</f>
        <v>290000</v>
      </c>
      <c r="F34" s="438"/>
    </row>
    <row r="35" spans="1:6" ht="12.75">
      <c r="A35" s="437"/>
      <c r="B35" s="19"/>
      <c r="C35" s="19"/>
      <c r="D35" s="19"/>
      <c r="E35" s="19"/>
      <c r="F35" s="438"/>
    </row>
    <row r="36" spans="1:6" ht="12.75">
      <c r="A36" s="437"/>
      <c r="B36" s="443" t="s">
        <v>111</v>
      </c>
      <c r="C36" s="19"/>
      <c r="D36" s="24"/>
      <c r="E36" s="444">
        <v>31500</v>
      </c>
      <c r="F36" s="438"/>
    </row>
    <row r="37" spans="1:6" ht="12.75">
      <c r="A37" s="437"/>
      <c r="B37" s="19"/>
      <c r="C37" s="19"/>
      <c r="D37" s="19"/>
      <c r="E37" s="19"/>
      <c r="F37" s="438"/>
    </row>
    <row r="38" spans="1:7" ht="13.5" thickBot="1">
      <c r="A38" s="437"/>
      <c r="B38" s="440" t="s">
        <v>314</v>
      </c>
      <c r="C38" s="19"/>
      <c r="D38" s="441"/>
      <c r="E38" s="445">
        <f>E34+E17+E36</f>
        <v>1146200</v>
      </c>
      <c r="F38" s="438"/>
      <c r="G38" s="446"/>
    </row>
    <row r="39" spans="1:6" ht="13.5" thickTop="1">
      <c r="A39" s="437"/>
      <c r="B39" s="19"/>
      <c r="C39" s="19"/>
      <c r="D39" s="19"/>
      <c r="E39" s="19"/>
      <c r="F39" s="438"/>
    </row>
    <row r="40" spans="1:6" ht="12.75">
      <c r="A40" s="447" t="s">
        <v>334</v>
      </c>
      <c r="B40" s="19"/>
      <c r="C40" s="19"/>
      <c r="D40" s="19"/>
      <c r="E40" s="19"/>
      <c r="F40" s="438"/>
    </row>
    <row r="41" spans="1:6" ht="12.75">
      <c r="A41" s="447"/>
      <c r="B41" s="19"/>
      <c r="C41" s="19"/>
      <c r="D41" s="19"/>
      <c r="E41" s="19"/>
      <c r="F41" s="438"/>
    </row>
    <row r="42" spans="1:6" ht="13.5" thickBot="1">
      <c r="A42" s="448"/>
      <c r="B42" s="449"/>
      <c r="C42" s="449"/>
      <c r="D42" s="449"/>
      <c r="E42" s="449"/>
      <c r="F42" s="450"/>
    </row>
    <row r="43" ht="13.5" thickTop="1"/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
&amp;RATTACHMENT &amp;A
</oddHeader>
    <oddFooter>&amp;L&amp;8&amp;D&amp;T&amp;C&amp;F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F45" sqref="F45"/>
    </sheetView>
  </sheetViews>
  <sheetFormatPr defaultColWidth="9.140625" defaultRowHeight="12.75"/>
  <cols>
    <col min="2" max="2" width="15.421875" style="0" customWidth="1"/>
    <col min="3" max="3" width="33.57421875" style="0" customWidth="1"/>
    <col min="4" max="4" width="3.7109375" style="0" customWidth="1"/>
    <col min="5" max="5" width="11.28125" style="0" customWidth="1"/>
  </cols>
  <sheetData>
    <row r="1" spans="1:6" ht="13.5" thickTop="1">
      <c r="A1" s="429" t="s">
        <v>0</v>
      </c>
      <c r="B1" s="430"/>
      <c r="C1" s="430"/>
      <c r="D1" s="430"/>
      <c r="E1" s="430"/>
      <c r="F1" s="431"/>
    </row>
    <row r="2" spans="1:6" ht="12.75">
      <c r="A2" s="432" t="s">
        <v>330</v>
      </c>
      <c r="B2" s="6"/>
      <c r="C2" s="6"/>
      <c r="D2" s="6"/>
      <c r="E2" s="6"/>
      <c r="F2" s="433"/>
    </row>
    <row r="3" spans="1:6" ht="13.5" thickBot="1">
      <c r="A3" s="434" t="s">
        <v>331</v>
      </c>
      <c r="B3" s="435"/>
      <c r="C3" s="435"/>
      <c r="D3" s="435"/>
      <c r="E3" s="435"/>
      <c r="F3" s="436"/>
    </row>
    <row r="4" spans="1:6" ht="13.5" thickTop="1">
      <c r="A4" s="437"/>
      <c r="B4" s="19"/>
      <c r="C4" s="19"/>
      <c r="D4" s="19"/>
      <c r="E4" s="19"/>
      <c r="F4" s="438"/>
    </row>
    <row r="5" spans="1:6" ht="12.75">
      <c r="A5" s="437"/>
      <c r="B5" s="19"/>
      <c r="C5" s="19"/>
      <c r="D5" s="19"/>
      <c r="E5" s="20" t="s">
        <v>333</v>
      </c>
      <c r="F5" s="438"/>
    </row>
    <row r="6" spans="1:6" ht="12.75">
      <c r="A6" s="437"/>
      <c r="B6" s="439" t="s">
        <v>61</v>
      </c>
      <c r="C6" s="19"/>
      <c r="D6" s="20"/>
      <c r="E6" s="156" t="s">
        <v>332</v>
      </c>
      <c r="F6" s="438"/>
    </row>
    <row r="7" spans="1:6" ht="12.75">
      <c r="A7" s="437"/>
      <c r="B7" s="19"/>
      <c r="C7" s="19"/>
      <c r="D7" s="19"/>
      <c r="E7" s="19"/>
      <c r="F7" s="438"/>
    </row>
    <row r="8" spans="1:6" ht="12.75">
      <c r="A8" s="437"/>
      <c r="B8" s="451" t="s">
        <v>130</v>
      </c>
      <c r="C8" s="19"/>
      <c r="D8" s="452"/>
      <c r="E8" s="452">
        <v>800</v>
      </c>
      <c r="F8" s="438"/>
    </row>
    <row r="9" spans="1:6" ht="12.75">
      <c r="A9" s="437"/>
      <c r="B9" s="451" t="s">
        <v>131</v>
      </c>
      <c r="C9" s="19"/>
      <c r="D9" s="74"/>
      <c r="E9" s="74">
        <v>0</v>
      </c>
      <c r="F9" s="438"/>
    </row>
    <row r="10" spans="1:6" ht="12.75">
      <c r="A10" s="437"/>
      <c r="B10" s="451" t="s">
        <v>132</v>
      </c>
      <c r="C10" s="19"/>
      <c r="D10" s="74"/>
      <c r="E10" s="74">
        <v>600</v>
      </c>
      <c r="F10" s="438"/>
    </row>
    <row r="11" spans="1:6" ht="12.75">
      <c r="A11" s="437"/>
      <c r="B11" s="451" t="s">
        <v>133</v>
      </c>
      <c r="C11" s="19"/>
      <c r="D11" s="74"/>
      <c r="E11" s="74">
        <v>1000</v>
      </c>
      <c r="F11" s="438"/>
    </row>
    <row r="12" spans="1:6" ht="12.75">
      <c r="A12" s="437"/>
      <c r="B12" s="451" t="s">
        <v>134</v>
      </c>
      <c r="C12" s="19"/>
      <c r="D12" s="74"/>
      <c r="E12" s="74">
        <v>600</v>
      </c>
      <c r="F12" s="438"/>
    </row>
    <row r="13" spans="1:6" ht="12.75">
      <c r="A13" s="437"/>
      <c r="B13" s="451" t="s">
        <v>135</v>
      </c>
      <c r="C13" s="19"/>
      <c r="D13" s="74"/>
      <c r="E13" s="74">
        <v>1700</v>
      </c>
      <c r="F13" s="438"/>
    </row>
    <row r="14" spans="1:6" ht="12.75">
      <c r="A14" s="437"/>
      <c r="B14" s="451" t="s">
        <v>136</v>
      </c>
      <c r="C14" s="19"/>
      <c r="D14" s="74"/>
      <c r="E14" s="74">
        <v>1200</v>
      </c>
      <c r="F14" s="438"/>
    </row>
    <row r="15" spans="1:6" ht="12.75">
      <c r="A15" s="437"/>
      <c r="B15" s="451" t="s">
        <v>137</v>
      </c>
      <c r="C15" s="19"/>
      <c r="D15" s="74"/>
      <c r="E15" s="74">
        <v>800</v>
      </c>
      <c r="F15" s="438"/>
    </row>
    <row r="16" spans="1:6" ht="12.75">
      <c r="A16" s="437"/>
      <c r="B16" s="451" t="s">
        <v>138</v>
      </c>
      <c r="C16" s="19"/>
      <c r="D16" s="74"/>
      <c r="E16" s="74">
        <v>400</v>
      </c>
      <c r="F16" s="438"/>
    </row>
    <row r="17" spans="1:6" ht="12.75">
      <c r="A17" s="437"/>
      <c r="B17" s="451" t="s">
        <v>139</v>
      </c>
      <c r="C17" s="19"/>
      <c r="D17" s="74"/>
      <c r="E17" s="74">
        <v>500</v>
      </c>
      <c r="F17" s="438"/>
    </row>
    <row r="18" spans="1:6" ht="12.75">
      <c r="A18" s="437"/>
      <c r="B18" s="451" t="s">
        <v>140</v>
      </c>
      <c r="C18" s="19"/>
      <c r="D18" s="74"/>
      <c r="E18" s="74">
        <v>600</v>
      </c>
      <c r="F18" s="438"/>
    </row>
    <row r="19" spans="1:6" ht="12.75">
      <c r="A19" s="437"/>
      <c r="B19" s="451" t="s">
        <v>141</v>
      </c>
      <c r="C19" s="19"/>
      <c r="D19" s="74"/>
      <c r="E19" s="74">
        <v>3900</v>
      </c>
      <c r="F19" s="438"/>
    </row>
    <row r="20" spans="1:6" ht="12.75">
      <c r="A20" s="437"/>
      <c r="B20" s="451" t="s">
        <v>142</v>
      </c>
      <c r="C20" s="19"/>
      <c r="D20" s="74"/>
      <c r="E20" s="74">
        <v>1200</v>
      </c>
      <c r="F20" s="438"/>
    </row>
    <row r="21" spans="1:6" ht="12.75">
      <c r="A21" s="437"/>
      <c r="B21" s="451" t="s">
        <v>143</v>
      </c>
      <c r="C21" s="19"/>
      <c r="D21" s="74"/>
      <c r="E21" s="74">
        <v>800</v>
      </c>
      <c r="F21" s="438"/>
    </row>
    <row r="22" spans="1:6" ht="12.75">
      <c r="A22" s="437"/>
      <c r="B22" s="451" t="s">
        <v>144</v>
      </c>
      <c r="C22" s="19"/>
      <c r="D22" s="74"/>
      <c r="E22" s="74">
        <v>500</v>
      </c>
      <c r="F22" s="438"/>
    </row>
    <row r="23" spans="1:6" ht="12.75">
      <c r="A23" s="437"/>
      <c r="B23" s="451" t="s">
        <v>145</v>
      </c>
      <c r="C23" s="19"/>
      <c r="D23" s="74"/>
      <c r="E23" s="74">
        <v>600</v>
      </c>
      <c r="F23" s="438"/>
    </row>
    <row r="24" spans="1:6" ht="12.75">
      <c r="A24" s="437"/>
      <c r="B24" s="451" t="s">
        <v>146</v>
      </c>
      <c r="C24" s="19"/>
      <c r="D24" s="74"/>
      <c r="E24" s="74">
        <v>3100</v>
      </c>
      <c r="F24" s="438"/>
    </row>
    <row r="25" spans="1:6" ht="12.75">
      <c r="A25" s="437"/>
      <c r="B25" s="451" t="s">
        <v>147</v>
      </c>
      <c r="C25" s="19"/>
      <c r="D25" s="74"/>
      <c r="E25" s="74">
        <v>2400</v>
      </c>
      <c r="F25" s="438"/>
    </row>
    <row r="26" spans="1:6" ht="12.75">
      <c r="A26" s="437"/>
      <c r="B26" s="451" t="s">
        <v>148</v>
      </c>
      <c r="C26" s="19"/>
      <c r="D26" s="74"/>
      <c r="E26" s="74">
        <v>900</v>
      </c>
      <c r="F26" s="438"/>
    </row>
    <row r="27" spans="1:6" ht="12.75">
      <c r="A27" s="437"/>
      <c r="B27" s="451" t="s">
        <v>149</v>
      </c>
      <c r="C27" s="19"/>
      <c r="D27" s="74"/>
      <c r="E27" s="74">
        <v>1900</v>
      </c>
      <c r="F27" s="438"/>
    </row>
    <row r="28" spans="1:6" ht="12.75">
      <c r="A28" s="437"/>
      <c r="B28" s="451" t="s">
        <v>150</v>
      </c>
      <c r="C28" s="19"/>
      <c r="D28" s="74"/>
      <c r="E28" s="74">
        <v>1200</v>
      </c>
      <c r="F28" s="438"/>
    </row>
    <row r="29" spans="1:6" ht="12.75">
      <c r="A29" s="437"/>
      <c r="B29" s="451" t="s">
        <v>151</v>
      </c>
      <c r="C29" s="19"/>
      <c r="D29" s="74"/>
      <c r="E29" s="74">
        <v>400</v>
      </c>
      <c r="F29" s="438"/>
    </row>
    <row r="30" spans="1:6" ht="12.75">
      <c r="A30" s="437"/>
      <c r="B30" s="451" t="s">
        <v>152</v>
      </c>
      <c r="C30" s="19"/>
      <c r="D30" s="74"/>
      <c r="E30" s="74">
        <v>1300</v>
      </c>
      <c r="F30" s="438"/>
    </row>
    <row r="31" spans="1:6" ht="12.75">
      <c r="A31" s="437"/>
      <c r="B31" s="451" t="s">
        <v>153</v>
      </c>
      <c r="C31" s="19"/>
      <c r="D31" s="74"/>
      <c r="E31" s="74">
        <v>1300</v>
      </c>
      <c r="F31" s="438"/>
    </row>
    <row r="32" spans="1:6" ht="12.75">
      <c r="A32" s="437"/>
      <c r="B32" s="451" t="s">
        <v>154</v>
      </c>
      <c r="C32" s="19"/>
      <c r="D32" s="74"/>
      <c r="E32" s="74">
        <v>400</v>
      </c>
      <c r="F32" s="438"/>
    </row>
    <row r="33" spans="1:6" ht="12.75">
      <c r="A33" s="437"/>
      <c r="B33" s="451" t="s">
        <v>155</v>
      </c>
      <c r="C33" s="19"/>
      <c r="D33" s="74"/>
      <c r="E33" s="74">
        <v>2700</v>
      </c>
      <c r="F33" s="438"/>
    </row>
    <row r="34" spans="1:6" ht="12.75">
      <c r="A34" s="437"/>
      <c r="B34" s="451" t="s">
        <v>156</v>
      </c>
      <c r="C34" s="19"/>
      <c r="D34" s="74"/>
      <c r="E34" s="74">
        <v>700</v>
      </c>
      <c r="F34" s="438"/>
    </row>
    <row r="35" spans="1:6" ht="12.75">
      <c r="A35" s="437"/>
      <c r="B35" s="451"/>
      <c r="C35" s="19"/>
      <c r="D35" s="24"/>
      <c r="E35" s="74"/>
      <c r="F35" s="438"/>
    </row>
    <row r="36" spans="1:6" ht="12.75">
      <c r="A36" s="437"/>
      <c r="B36" s="19"/>
      <c r="C36" s="19"/>
      <c r="D36" s="19"/>
      <c r="E36" s="19"/>
      <c r="F36" s="438"/>
    </row>
    <row r="37" spans="1:6" ht="13.5" thickBot="1">
      <c r="A37" s="437"/>
      <c r="B37" s="440" t="s">
        <v>314</v>
      </c>
      <c r="C37" s="19"/>
      <c r="D37" s="441"/>
      <c r="E37" s="445">
        <f>SUM(E8:E36)</f>
        <v>31500</v>
      </c>
      <c r="F37" s="438"/>
    </row>
    <row r="38" spans="1:6" ht="13.5" thickTop="1">
      <c r="A38" s="437"/>
      <c r="B38" s="19"/>
      <c r="C38" s="19"/>
      <c r="D38" s="19"/>
      <c r="E38" s="19"/>
      <c r="F38" s="438"/>
    </row>
    <row r="39" spans="1:6" ht="12.75">
      <c r="A39" s="447" t="s">
        <v>334</v>
      </c>
      <c r="B39" s="19"/>
      <c r="C39" s="19"/>
      <c r="D39" s="19"/>
      <c r="E39" s="19"/>
      <c r="F39" s="438"/>
    </row>
    <row r="40" spans="1:6" ht="12.75">
      <c r="A40" s="447"/>
      <c r="B40" s="19"/>
      <c r="C40" s="19"/>
      <c r="D40" s="19"/>
      <c r="E40" s="19"/>
      <c r="F40" s="438"/>
    </row>
    <row r="41" spans="1:6" ht="13.5" thickBot="1">
      <c r="A41" s="448"/>
      <c r="B41" s="449"/>
      <c r="C41" s="449"/>
      <c r="D41" s="449"/>
      <c r="E41" s="449"/>
      <c r="F41" s="450"/>
    </row>
    <row r="42" ht="13.5" thickTop="1"/>
  </sheetData>
  <printOptions horizontalCentered="1"/>
  <pageMargins left="0.75" right="0.75" top="1" bottom="1" header="0.5" footer="0.5"/>
  <pageSetup orientation="portrait" r:id="rId1"/>
  <headerFooter alignWithMargins="0">
    <oddHeader>&amp;C
&amp;RATTACHMENT &amp;A
</oddHeader>
    <oddFooter>&amp;L&amp;8&amp;D&amp;T&amp;C&amp;F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1">
      <selection activeCell="G42" sqref="G42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9.57421875" style="0" customWidth="1"/>
    <col min="4" max="4" width="9.00390625" style="0" customWidth="1"/>
    <col min="5" max="5" width="3.7109375" style="0" customWidth="1"/>
    <col min="6" max="6" width="10.28125" style="0" customWidth="1"/>
    <col min="7" max="7" width="4.57421875" style="0" customWidth="1"/>
  </cols>
  <sheetData>
    <row r="1" ht="13.5" thickBot="1"/>
    <row r="2" spans="1:7" ht="15.75" thickTop="1">
      <c r="A2" s="472" t="s">
        <v>0</v>
      </c>
      <c r="B2" s="473"/>
      <c r="C2" s="473"/>
      <c r="D2" s="473"/>
      <c r="E2" s="473"/>
      <c r="F2" s="473"/>
      <c r="G2" s="474"/>
    </row>
    <row r="3" spans="1:7" ht="15">
      <c r="A3" s="475" t="s">
        <v>335</v>
      </c>
      <c r="B3" s="476"/>
      <c r="C3" s="476"/>
      <c r="D3" s="476"/>
      <c r="E3" s="476"/>
      <c r="F3" s="476"/>
      <c r="G3" s="477"/>
    </row>
    <row r="4" spans="1:7" ht="15.75" thickBot="1">
      <c r="A4" s="478" t="s">
        <v>125</v>
      </c>
      <c r="B4" s="479"/>
      <c r="C4" s="479"/>
      <c r="D4" s="479"/>
      <c r="E4" s="479"/>
      <c r="F4" s="479"/>
      <c r="G4" s="480"/>
    </row>
    <row r="5" spans="1:7" ht="13.5" thickTop="1">
      <c r="A5" s="437"/>
      <c r="B5" s="19"/>
      <c r="C5" s="19"/>
      <c r="D5" s="19"/>
      <c r="E5" s="19"/>
      <c r="F5" s="19"/>
      <c r="G5" s="438"/>
    </row>
    <row r="6" spans="1:7" ht="12.75">
      <c r="A6" s="437"/>
      <c r="B6" s="439" t="s">
        <v>336</v>
      </c>
      <c r="C6" s="19"/>
      <c r="D6" s="19"/>
      <c r="E6" s="35"/>
      <c r="F6" s="35"/>
      <c r="G6" s="438"/>
    </row>
    <row r="7" spans="1:7" ht="12.75">
      <c r="A7" s="437"/>
      <c r="B7" s="481" t="s">
        <v>278</v>
      </c>
      <c r="C7" s="19"/>
      <c r="D7" s="19"/>
      <c r="E7" s="482"/>
      <c r="F7" s="482" t="s">
        <v>125</v>
      </c>
      <c r="G7" s="438"/>
    </row>
    <row r="8" spans="1:7" ht="12.75">
      <c r="A8" s="437"/>
      <c r="B8" s="19"/>
      <c r="C8" s="19"/>
      <c r="D8" s="19"/>
      <c r="E8" s="19"/>
      <c r="F8" s="19"/>
      <c r="G8" s="438"/>
    </row>
    <row r="9" spans="1:7" ht="12.75">
      <c r="A9" s="437"/>
      <c r="B9" s="440" t="s">
        <v>130</v>
      </c>
      <c r="C9" s="19"/>
      <c r="D9" s="19"/>
      <c r="E9" s="47"/>
      <c r="F9" s="47">
        <v>16400</v>
      </c>
      <c r="G9" s="438"/>
    </row>
    <row r="10" spans="1:7" ht="12.75">
      <c r="A10" s="437"/>
      <c r="B10" s="440" t="s">
        <v>131</v>
      </c>
      <c r="C10" s="19"/>
      <c r="D10" s="19"/>
      <c r="E10" s="24"/>
      <c r="F10" s="24">
        <v>38000</v>
      </c>
      <c r="G10" s="438"/>
    </row>
    <row r="11" spans="1:7" ht="12.75">
      <c r="A11" s="437"/>
      <c r="B11" s="440" t="s">
        <v>132</v>
      </c>
      <c r="C11" s="19"/>
      <c r="D11" s="19"/>
      <c r="E11" s="24"/>
      <c r="F11" s="24">
        <v>13700</v>
      </c>
      <c r="G11" s="438"/>
    </row>
    <row r="12" spans="1:7" ht="12.75">
      <c r="A12" s="437"/>
      <c r="B12" s="440" t="s">
        <v>133</v>
      </c>
      <c r="C12" s="19"/>
      <c r="D12" s="19"/>
      <c r="E12" s="24"/>
      <c r="F12" s="24">
        <v>27500</v>
      </c>
      <c r="G12" s="438"/>
    </row>
    <row r="13" spans="1:7" ht="12.75">
      <c r="A13" s="437"/>
      <c r="B13" s="440" t="s">
        <v>134</v>
      </c>
      <c r="C13" s="19"/>
      <c r="D13" s="19"/>
      <c r="E13" s="24"/>
      <c r="F13" s="24">
        <v>18800</v>
      </c>
      <c r="G13" s="438"/>
    </row>
    <row r="14" spans="1:7" ht="12.75">
      <c r="A14" s="437"/>
      <c r="B14" s="440" t="s">
        <v>135</v>
      </c>
      <c r="C14" s="19"/>
      <c r="D14" s="19"/>
      <c r="E14" s="24"/>
      <c r="F14" s="24">
        <v>28300</v>
      </c>
      <c r="G14" s="438"/>
    </row>
    <row r="15" spans="1:7" ht="12.75">
      <c r="A15" s="437"/>
      <c r="B15" s="440" t="s">
        <v>136</v>
      </c>
      <c r="C15" s="19"/>
      <c r="D15" s="19"/>
      <c r="E15" s="24"/>
      <c r="F15" s="24">
        <v>21700</v>
      </c>
      <c r="G15" s="438"/>
    </row>
    <row r="16" spans="1:7" ht="12.75">
      <c r="A16" s="437"/>
      <c r="B16" s="440" t="s">
        <v>137</v>
      </c>
      <c r="C16" s="19"/>
      <c r="D16" s="19"/>
      <c r="E16" s="24"/>
      <c r="F16" s="24">
        <v>16800</v>
      </c>
      <c r="G16" s="438"/>
    </row>
    <row r="17" spans="1:7" ht="12.75">
      <c r="A17" s="437"/>
      <c r="B17" s="440" t="s">
        <v>138</v>
      </c>
      <c r="C17" s="19"/>
      <c r="D17" s="19"/>
      <c r="E17" s="24"/>
      <c r="F17" s="24">
        <v>13600</v>
      </c>
      <c r="G17" s="438"/>
    </row>
    <row r="18" spans="1:7" ht="12.75">
      <c r="A18" s="437"/>
      <c r="B18" s="440" t="s">
        <v>139</v>
      </c>
      <c r="C18" s="19"/>
      <c r="D18" s="19"/>
      <c r="E18" s="24"/>
      <c r="F18" s="24">
        <v>20000</v>
      </c>
      <c r="G18" s="438"/>
    </row>
    <row r="19" spans="1:7" ht="12.75">
      <c r="A19" s="437"/>
      <c r="B19" s="440" t="s">
        <v>140</v>
      </c>
      <c r="C19" s="19"/>
      <c r="D19" s="19"/>
      <c r="E19" s="24"/>
      <c r="F19" s="24">
        <v>15700</v>
      </c>
      <c r="G19" s="438"/>
    </row>
    <row r="20" spans="1:7" ht="12.75">
      <c r="A20" s="437"/>
      <c r="B20" s="440" t="s">
        <v>141</v>
      </c>
      <c r="C20" s="19"/>
      <c r="D20" s="19"/>
      <c r="E20" s="24"/>
      <c r="F20" s="24">
        <v>36200</v>
      </c>
      <c r="G20" s="438"/>
    </row>
    <row r="21" spans="1:7" ht="12.75">
      <c r="A21" s="437"/>
      <c r="B21" s="440" t="s">
        <v>142</v>
      </c>
      <c r="C21" s="19"/>
      <c r="D21" s="19"/>
      <c r="E21" s="24"/>
      <c r="F21" s="24">
        <v>38200</v>
      </c>
      <c r="G21" s="438"/>
    </row>
    <row r="22" spans="1:7" ht="12.75">
      <c r="A22" s="437"/>
      <c r="B22" s="440" t="s">
        <v>143</v>
      </c>
      <c r="C22" s="19"/>
      <c r="D22" s="19"/>
      <c r="E22" s="24"/>
      <c r="F22" s="24">
        <v>25400</v>
      </c>
      <c r="G22" s="438"/>
    </row>
    <row r="23" spans="1:7" ht="12.75">
      <c r="A23" s="437"/>
      <c r="B23" s="440" t="s">
        <v>144</v>
      </c>
      <c r="C23" s="19"/>
      <c r="D23" s="19"/>
      <c r="E23" s="24"/>
      <c r="F23" s="24">
        <v>15300</v>
      </c>
      <c r="G23" s="438"/>
    </row>
    <row r="24" spans="1:7" ht="12.75">
      <c r="A24" s="437"/>
      <c r="B24" s="440" t="s">
        <v>145</v>
      </c>
      <c r="C24" s="19"/>
      <c r="D24" s="19"/>
      <c r="E24" s="24"/>
      <c r="F24" s="24">
        <v>16700</v>
      </c>
      <c r="G24" s="438"/>
    </row>
    <row r="25" spans="1:7" ht="12.75">
      <c r="A25" s="437"/>
      <c r="B25" s="440" t="s">
        <v>146</v>
      </c>
      <c r="C25" s="19"/>
      <c r="D25" s="19"/>
      <c r="E25" s="24"/>
      <c r="F25" s="24">
        <v>51300</v>
      </c>
      <c r="G25" s="438"/>
    </row>
    <row r="26" spans="1:7" ht="12.75">
      <c r="A26" s="437"/>
      <c r="B26" s="440" t="s">
        <v>147</v>
      </c>
      <c r="C26" s="19"/>
      <c r="D26" s="19"/>
      <c r="E26" s="24"/>
      <c r="F26" s="24">
        <v>46600</v>
      </c>
      <c r="G26" s="438"/>
    </row>
    <row r="27" spans="1:7" ht="12.75">
      <c r="A27" s="437"/>
      <c r="B27" s="440" t="s">
        <v>148</v>
      </c>
      <c r="C27" s="19"/>
      <c r="D27" s="19"/>
      <c r="E27" s="24"/>
      <c r="F27" s="24">
        <v>21900</v>
      </c>
      <c r="G27" s="438"/>
    </row>
    <row r="28" spans="1:7" ht="12.75">
      <c r="A28" s="437"/>
      <c r="B28" s="440" t="s">
        <v>149</v>
      </c>
      <c r="C28" s="19"/>
      <c r="D28" s="19"/>
      <c r="E28" s="24"/>
      <c r="F28" s="24">
        <v>43900</v>
      </c>
      <c r="G28" s="438"/>
    </row>
    <row r="29" spans="1:7" ht="12.75">
      <c r="A29" s="437"/>
      <c r="B29" s="440" t="s">
        <v>150</v>
      </c>
      <c r="C29" s="19"/>
      <c r="D29" s="19"/>
      <c r="E29" s="24"/>
      <c r="F29" s="24">
        <v>16500</v>
      </c>
      <c r="G29" s="438"/>
    </row>
    <row r="30" spans="1:7" ht="12.75">
      <c r="A30" s="437"/>
      <c r="B30" s="440" t="s">
        <v>151</v>
      </c>
      <c r="C30" s="19"/>
      <c r="D30" s="19"/>
      <c r="E30" s="24"/>
      <c r="F30" s="24">
        <v>15600</v>
      </c>
      <c r="G30" s="438"/>
    </row>
    <row r="31" spans="1:7" ht="12.75">
      <c r="A31" s="437"/>
      <c r="B31" s="440" t="s">
        <v>152</v>
      </c>
      <c r="C31" s="19"/>
      <c r="D31" s="19"/>
      <c r="E31" s="24"/>
      <c r="F31" s="24">
        <v>21300</v>
      </c>
      <c r="G31" s="438"/>
    </row>
    <row r="32" spans="1:7" ht="12.75">
      <c r="A32" s="437"/>
      <c r="B32" s="440" t="s">
        <v>153</v>
      </c>
      <c r="C32" s="19"/>
      <c r="D32" s="19"/>
      <c r="E32" s="24"/>
      <c r="F32" s="24">
        <v>19500</v>
      </c>
      <c r="G32" s="438"/>
    </row>
    <row r="33" spans="1:7" ht="12.75">
      <c r="A33" s="437"/>
      <c r="B33" s="440" t="s">
        <v>154</v>
      </c>
      <c r="C33" s="19"/>
      <c r="D33" s="19"/>
      <c r="E33" s="24"/>
      <c r="F33" s="24">
        <v>13400</v>
      </c>
      <c r="G33" s="438"/>
    </row>
    <row r="34" spans="1:7" ht="12.75">
      <c r="A34" s="437"/>
      <c r="B34" s="440" t="s">
        <v>155</v>
      </c>
      <c r="C34" s="19"/>
      <c r="D34" s="19"/>
      <c r="E34" s="24"/>
      <c r="F34" s="24">
        <v>24500</v>
      </c>
      <c r="G34" s="438"/>
    </row>
    <row r="35" spans="1:7" ht="12.75">
      <c r="A35" s="437"/>
      <c r="B35" s="440" t="s">
        <v>156</v>
      </c>
      <c r="C35" s="19"/>
      <c r="D35" s="19"/>
      <c r="E35" s="24"/>
      <c r="F35" s="24">
        <v>15300</v>
      </c>
      <c r="G35" s="438"/>
    </row>
    <row r="36" spans="1:7" ht="12.75">
      <c r="A36" s="437"/>
      <c r="B36" s="19"/>
      <c r="C36" s="19"/>
      <c r="D36" s="19"/>
      <c r="E36" s="19"/>
      <c r="F36" s="19"/>
      <c r="G36" s="438"/>
    </row>
    <row r="37" spans="1:7" ht="13.5" thickBot="1">
      <c r="A37" s="437"/>
      <c r="B37" s="440" t="s">
        <v>114</v>
      </c>
      <c r="C37" s="19"/>
      <c r="D37" s="19"/>
      <c r="E37" s="441"/>
      <c r="F37" s="483">
        <f>SUM(F9:F36)</f>
        <v>652100</v>
      </c>
      <c r="G37" s="438"/>
    </row>
    <row r="38" spans="1:7" ht="13.5" thickTop="1">
      <c r="A38" s="437"/>
      <c r="B38" s="19"/>
      <c r="C38" s="19"/>
      <c r="D38" s="19"/>
      <c r="E38" s="19"/>
      <c r="F38" s="19"/>
      <c r="G38" s="438"/>
    </row>
    <row r="39" spans="1:7" ht="13.5" thickBot="1">
      <c r="A39" s="484"/>
      <c r="B39" s="449"/>
      <c r="C39" s="449"/>
      <c r="D39" s="449"/>
      <c r="E39" s="449"/>
      <c r="F39" s="449"/>
      <c r="G39" s="450"/>
    </row>
    <row r="40" ht="13.5" thickTop="1"/>
  </sheetData>
  <mergeCells count="3">
    <mergeCell ref="A2:G2"/>
    <mergeCell ref="A3:G3"/>
    <mergeCell ref="A4:G4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&amp;RATTACHMENT  &amp;A</oddHeader>
    <oddFooter>&amp;L&amp;8&amp;D&amp;T&amp;C&amp;F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workbookViewId="0" topLeftCell="R7">
      <selection activeCell="R52" sqref="R52"/>
    </sheetView>
  </sheetViews>
  <sheetFormatPr defaultColWidth="11.00390625" defaultRowHeight="12.75"/>
  <cols>
    <col min="1" max="1" width="1.7109375" style="75" customWidth="1"/>
    <col min="2" max="2" width="13.00390625" style="75" bestFit="1" customWidth="1"/>
    <col min="3" max="3" width="3.7109375" style="75" customWidth="1"/>
    <col min="4" max="4" width="14.8515625" style="75" customWidth="1"/>
    <col min="5" max="5" width="3.7109375" style="75" customWidth="1"/>
    <col min="6" max="6" width="10.8515625" style="75" customWidth="1"/>
    <col min="7" max="7" width="3.7109375" style="75" customWidth="1"/>
    <col min="8" max="8" width="13.28125" style="75" bestFit="1" customWidth="1"/>
    <col min="9" max="9" width="3.7109375" style="75" customWidth="1"/>
    <col min="10" max="10" width="13.57421875" style="75" bestFit="1" customWidth="1"/>
    <col min="11" max="11" width="3.7109375" style="75" customWidth="1"/>
    <col min="12" max="12" width="14.28125" style="75" bestFit="1" customWidth="1"/>
    <col min="13" max="13" width="3.7109375" style="75" customWidth="1"/>
    <col min="14" max="14" width="12.8515625" style="75" bestFit="1" customWidth="1"/>
    <col min="15" max="15" width="3.7109375" style="75" customWidth="1"/>
    <col min="16" max="16" width="10.00390625" style="75" bestFit="1" customWidth="1"/>
    <col min="17" max="17" width="3.7109375" style="75" customWidth="1"/>
    <col min="18" max="18" width="11.00390625" style="75" bestFit="1" customWidth="1"/>
    <col min="19" max="19" width="3.7109375" style="75" customWidth="1"/>
    <col min="20" max="20" width="11.00390625" style="75" bestFit="1" customWidth="1"/>
    <col min="21" max="21" width="3.7109375" style="75" customWidth="1"/>
    <col min="22" max="22" width="14.00390625" style="75" bestFit="1" customWidth="1"/>
    <col min="23" max="23" width="3.7109375" style="75" customWidth="1"/>
    <col min="24" max="24" width="12.00390625" style="75" bestFit="1" customWidth="1"/>
    <col min="25" max="25" width="3.7109375" style="75" customWidth="1"/>
    <col min="26" max="26" width="12.00390625" style="75" bestFit="1" customWidth="1"/>
    <col min="27" max="27" width="3.7109375" style="75" customWidth="1"/>
    <col min="28" max="28" width="11.00390625" style="75" bestFit="1" customWidth="1"/>
    <col min="29" max="29" width="3.7109375" style="75" customWidth="1"/>
    <col min="30" max="30" width="12.140625" style="75" bestFit="1" customWidth="1"/>
    <col min="31" max="31" width="3.7109375" style="75" customWidth="1"/>
    <col min="32" max="32" width="14.8515625" style="75" bestFit="1" customWidth="1"/>
    <col min="33" max="33" width="1.7109375" style="75" customWidth="1"/>
    <col min="34" max="34" width="11.00390625" style="75" customWidth="1"/>
    <col min="35" max="35" width="12.140625" style="75" customWidth="1"/>
    <col min="36" max="36" width="14.7109375" style="75" customWidth="1"/>
    <col min="37" max="37" width="12.28125" style="75" bestFit="1" customWidth="1"/>
    <col min="38" max="16384" width="11.00390625" style="75" customWidth="1"/>
  </cols>
  <sheetData>
    <row r="1" spans="4:32" ht="12.75"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4:32" ht="13.5" thickBot="1"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3" ht="16.5" thickTop="1">
      <c r="A3" s="77" t="s">
        <v>0</v>
      </c>
      <c r="B3" s="78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1"/>
    </row>
    <row r="4" spans="1:33" ht="15.75">
      <c r="A4" s="82" t="s">
        <v>1</v>
      </c>
      <c r="B4" s="83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</row>
    <row r="5" spans="1:33" ht="16.5" thickBot="1">
      <c r="A5" s="87" t="s">
        <v>120</v>
      </c>
      <c r="B5" s="88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1"/>
    </row>
    <row r="6" spans="1:33" s="96" customFormat="1" ht="16.5" thickTop="1">
      <c r="A6" s="92"/>
      <c r="B6" s="93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</row>
    <row r="7" spans="1:33" s="96" customFormat="1" ht="15.75">
      <c r="A7" s="92"/>
      <c r="B7" s="93"/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</row>
    <row r="8" spans="1:33" ht="12.75">
      <c r="A8" s="97"/>
      <c r="B8" s="98"/>
      <c r="C8" s="98"/>
      <c r="D8" s="99" t="s">
        <v>121</v>
      </c>
      <c r="E8" s="100"/>
      <c r="F8" s="100" t="s">
        <v>122</v>
      </c>
      <c r="G8" s="100"/>
      <c r="H8" s="100"/>
      <c r="I8" s="100"/>
      <c r="J8" s="100"/>
      <c r="K8" s="100"/>
      <c r="L8" s="100"/>
      <c r="M8" s="100"/>
      <c r="N8" s="101" t="s">
        <v>16</v>
      </c>
      <c r="O8" s="102"/>
      <c r="P8" s="102"/>
      <c r="Q8" s="102"/>
      <c r="R8" s="102"/>
      <c r="S8" s="102"/>
      <c r="T8" s="102" t="s">
        <v>26</v>
      </c>
      <c r="U8" s="102"/>
      <c r="V8" s="101" t="s">
        <v>27</v>
      </c>
      <c r="W8" s="100"/>
      <c r="X8" s="100"/>
      <c r="Y8" s="100"/>
      <c r="Z8" s="100"/>
      <c r="AA8" s="100"/>
      <c r="AB8" s="100"/>
      <c r="AC8" s="100"/>
      <c r="AD8" s="103"/>
      <c r="AE8" s="100"/>
      <c r="AF8" s="104" t="s">
        <v>6</v>
      </c>
      <c r="AG8" s="105"/>
    </row>
    <row r="9" spans="1:33" ht="12.75">
      <c r="A9" s="97"/>
      <c r="B9" s="104" t="s">
        <v>123</v>
      </c>
      <c r="C9" s="104"/>
      <c r="D9" s="106" t="s">
        <v>25</v>
      </c>
      <c r="E9" s="99"/>
      <c r="F9" s="99" t="s">
        <v>51</v>
      </c>
      <c r="G9" s="99"/>
      <c r="H9" s="103" t="s">
        <v>31</v>
      </c>
      <c r="I9" s="103"/>
      <c r="J9" s="103" t="s">
        <v>31</v>
      </c>
      <c r="K9" s="103"/>
      <c r="L9" s="103" t="s">
        <v>36</v>
      </c>
      <c r="M9" s="99"/>
      <c r="N9" s="103" t="s">
        <v>50</v>
      </c>
      <c r="O9" s="103"/>
      <c r="P9" s="103" t="s">
        <v>58</v>
      </c>
      <c r="Q9" s="103"/>
      <c r="R9" s="103"/>
      <c r="S9" s="103"/>
      <c r="T9" s="103" t="s">
        <v>51</v>
      </c>
      <c r="U9" s="103"/>
      <c r="V9" s="103" t="s">
        <v>59</v>
      </c>
      <c r="W9" s="99"/>
      <c r="X9" s="103"/>
      <c r="Y9" s="103"/>
      <c r="Z9" s="99" t="s">
        <v>74</v>
      </c>
      <c r="AA9" s="103"/>
      <c r="AB9" s="103" t="s">
        <v>124</v>
      </c>
      <c r="AC9" s="103"/>
      <c r="AD9" s="99" t="s">
        <v>112</v>
      </c>
      <c r="AE9" s="99"/>
      <c r="AF9" s="99" t="s">
        <v>125</v>
      </c>
      <c r="AG9" s="105"/>
    </row>
    <row r="10" spans="1:34" ht="12.75">
      <c r="A10" s="97"/>
      <c r="B10" s="107" t="s">
        <v>126</v>
      </c>
      <c r="C10" s="99"/>
      <c r="D10" s="107" t="s">
        <v>62</v>
      </c>
      <c r="E10" s="99"/>
      <c r="F10" s="107" t="s">
        <v>30</v>
      </c>
      <c r="G10" s="99"/>
      <c r="H10" s="41" t="s">
        <v>83</v>
      </c>
      <c r="I10" s="22"/>
      <c r="J10" s="41" t="s">
        <v>84</v>
      </c>
      <c r="K10" s="22"/>
      <c r="L10" s="41" t="s">
        <v>64</v>
      </c>
      <c r="M10" s="99"/>
      <c r="N10" s="41" t="s">
        <v>76</v>
      </c>
      <c r="O10" s="22"/>
      <c r="P10" s="41" t="s">
        <v>44</v>
      </c>
      <c r="Q10" s="22"/>
      <c r="R10" s="41" t="s">
        <v>79</v>
      </c>
      <c r="S10" s="22"/>
      <c r="T10" s="41" t="s">
        <v>30</v>
      </c>
      <c r="U10" s="22"/>
      <c r="V10" s="41" t="s">
        <v>85</v>
      </c>
      <c r="W10" s="99"/>
      <c r="X10" s="41" t="s">
        <v>127</v>
      </c>
      <c r="Y10" s="22"/>
      <c r="Z10" s="107" t="s">
        <v>128</v>
      </c>
      <c r="AA10" s="22"/>
      <c r="AB10" s="41" t="s">
        <v>129</v>
      </c>
      <c r="AC10" s="22"/>
      <c r="AD10" s="107" t="s">
        <v>65</v>
      </c>
      <c r="AE10" s="99"/>
      <c r="AF10" s="107" t="s">
        <v>62</v>
      </c>
      <c r="AG10" s="105"/>
      <c r="AH10" s="76"/>
    </row>
    <row r="11" spans="1:34" ht="12.75">
      <c r="A11" s="97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105"/>
      <c r="AH11" s="76"/>
    </row>
    <row r="12" spans="1:36" ht="12.75">
      <c r="A12" s="97"/>
      <c r="B12" s="108" t="s">
        <v>130</v>
      </c>
      <c r="C12" s="108"/>
      <c r="D12" s="109">
        <v>1146300</v>
      </c>
      <c r="E12" s="109"/>
      <c r="F12" s="109">
        <v>1900</v>
      </c>
      <c r="G12" s="109"/>
      <c r="H12" s="109">
        <v>200</v>
      </c>
      <c r="I12" s="109"/>
      <c r="J12" s="109">
        <v>1200</v>
      </c>
      <c r="K12" s="109"/>
      <c r="L12" s="109">
        <v>81100</v>
      </c>
      <c r="M12" s="109"/>
      <c r="N12" s="109">
        <v>8000</v>
      </c>
      <c r="O12" s="109"/>
      <c r="P12" s="109">
        <v>1000</v>
      </c>
      <c r="Q12" s="109"/>
      <c r="R12" s="109">
        <v>27200</v>
      </c>
      <c r="S12" s="109"/>
      <c r="T12" s="109">
        <v>4600</v>
      </c>
      <c r="U12" s="109"/>
      <c r="V12" s="109">
        <v>-1900</v>
      </c>
      <c r="W12" s="109"/>
      <c r="X12" s="109">
        <f aca="true" t="shared" si="0" ref="X12:X39">SUM(D12:W12)</f>
        <v>1269600</v>
      </c>
      <c r="Y12" s="109"/>
      <c r="Z12" s="109">
        <f>'[2]2006-07'!G5</f>
        <v>1225600</v>
      </c>
      <c r="AA12" s="109"/>
      <c r="AB12" s="109">
        <f>'[2]2006-07'!H5</f>
        <v>27600</v>
      </c>
      <c r="AC12" s="109"/>
      <c r="AD12" s="110">
        <v>16400</v>
      </c>
      <c r="AE12" s="109"/>
      <c r="AF12" s="111">
        <f aca="true" t="shared" si="1" ref="AF12:AF39">Z12+AB12+AD12</f>
        <v>1269600</v>
      </c>
      <c r="AG12" s="105"/>
      <c r="AJ12" s="109"/>
    </row>
    <row r="13" spans="1:36" ht="12.75">
      <c r="A13" s="97"/>
      <c r="B13" s="108" t="s">
        <v>131</v>
      </c>
      <c r="C13" s="108"/>
      <c r="D13" s="110">
        <v>2634800</v>
      </c>
      <c r="E13" s="110"/>
      <c r="F13" s="110">
        <v>4400</v>
      </c>
      <c r="G13" s="110"/>
      <c r="H13" s="110">
        <v>400</v>
      </c>
      <c r="I13" s="110"/>
      <c r="J13" s="110">
        <v>2700</v>
      </c>
      <c r="K13" s="110"/>
      <c r="L13" s="110">
        <v>214100</v>
      </c>
      <c r="M13" s="110"/>
      <c r="N13" s="110">
        <v>18500</v>
      </c>
      <c r="O13" s="110"/>
      <c r="P13" s="110">
        <v>1000</v>
      </c>
      <c r="Q13" s="110"/>
      <c r="R13" s="110">
        <v>63100</v>
      </c>
      <c r="S13" s="110"/>
      <c r="T13" s="110">
        <v>10600</v>
      </c>
      <c r="U13" s="110"/>
      <c r="V13" s="110">
        <v>-4300</v>
      </c>
      <c r="W13" s="110"/>
      <c r="X13" s="110">
        <f t="shared" si="0"/>
        <v>2945300</v>
      </c>
      <c r="Y13" s="110"/>
      <c r="Z13" s="110">
        <f>'[2]2006-07'!G6</f>
        <v>2843300</v>
      </c>
      <c r="AA13" s="110"/>
      <c r="AB13" s="110">
        <f>'[2]2006-07'!H6</f>
        <v>64000</v>
      </c>
      <c r="AC13" s="110"/>
      <c r="AD13" s="110">
        <v>38000</v>
      </c>
      <c r="AE13" s="110"/>
      <c r="AF13" s="112">
        <f t="shared" si="1"/>
        <v>2945300</v>
      </c>
      <c r="AG13" s="105"/>
      <c r="AJ13" s="110"/>
    </row>
    <row r="14" spans="1:36" ht="12.75">
      <c r="A14" s="97"/>
      <c r="B14" s="108" t="s">
        <v>132</v>
      </c>
      <c r="C14" s="108"/>
      <c r="D14" s="110">
        <v>960800</v>
      </c>
      <c r="E14" s="110"/>
      <c r="F14" s="110">
        <v>1600</v>
      </c>
      <c r="G14" s="110"/>
      <c r="H14" s="110">
        <v>300</v>
      </c>
      <c r="I14" s="110"/>
      <c r="J14" s="110">
        <v>1200</v>
      </c>
      <c r="K14" s="110"/>
      <c r="L14" s="110">
        <v>64400</v>
      </c>
      <c r="M14" s="110"/>
      <c r="N14" s="110">
        <v>6600</v>
      </c>
      <c r="O14" s="110"/>
      <c r="P14" s="110">
        <v>1000</v>
      </c>
      <c r="Q14" s="110"/>
      <c r="R14" s="110">
        <v>22700</v>
      </c>
      <c r="S14" s="110"/>
      <c r="T14" s="110">
        <v>3800</v>
      </c>
      <c r="U14" s="110"/>
      <c r="V14" s="110">
        <v>-1600</v>
      </c>
      <c r="W14" s="110"/>
      <c r="X14" s="110">
        <f t="shared" si="0"/>
        <v>1060800</v>
      </c>
      <c r="Y14" s="110"/>
      <c r="Z14" s="110">
        <f>'[2]2006-07'!G7</f>
        <v>1024100</v>
      </c>
      <c r="AA14" s="110"/>
      <c r="AB14" s="110">
        <f>'[2]2006-07'!H7</f>
        <v>23000</v>
      </c>
      <c r="AC14" s="110"/>
      <c r="AD14" s="110">
        <v>13700</v>
      </c>
      <c r="AE14" s="110"/>
      <c r="AF14" s="112">
        <f t="shared" si="1"/>
        <v>1060800</v>
      </c>
      <c r="AG14" s="105"/>
      <c r="AJ14" s="110"/>
    </row>
    <row r="15" spans="1:36" ht="12.75">
      <c r="A15" s="97"/>
      <c r="B15" s="108" t="s">
        <v>133</v>
      </c>
      <c r="C15" s="108"/>
      <c r="D15" s="110">
        <v>1923900</v>
      </c>
      <c r="E15" s="110"/>
      <c r="F15" s="110">
        <v>3200</v>
      </c>
      <c r="G15" s="110"/>
      <c r="H15" s="110">
        <v>500</v>
      </c>
      <c r="I15" s="110"/>
      <c r="J15" s="110">
        <v>3100</v>
      </c>
      <c r="K15" s="110"/>
      <c r="L15" s="110">
        <v>136200</v>
      </c>
      <c r="M15" s="110"/>
      <c r="N15" s="110">
        <v>13300</v>
      </c>
      <c r="O15" s="110"/>
      <c r="P15" s="110">
        <v>3400</v>
      </c>
      <c r="Q15" s="110"/>
      <c r="R15" s="110">
        <v>45600</v>
      </c>
      <c r="S15" s="110"/>
      <c r="T15" s="110">
        <v>7700</v>
      </c>
      <c r="U15" s="110"/>
      <c r="V15" s="110">
        <v>-3100</v>
      </c>
      <c r="W15" s="110"/>
      <c r="X15" s="110">
        <f t="shared" si="0"/>
        <v>2133800</v>
      </c>
      <c r="Y15" s="110"/>
      <c r="Z15" s="110">
        <f>'[2]2006-07'!G8</f>
        <v>2060000</v>
      </c>
      <c r="AA15" s="110"/>
      <c r="AB15" s="110">
        <f>'[2]2006-07'!H8</f>
        <v>46300</v>
      </c>
      <c r="AC15" s="110"/>
      <c r="AD15" s="110">
        <v>27500</v>
      </c>
      <c r="AE15" s="110"/>
      <c r="AF15" s="112">
        <f t="shared" si="1"/>
        <v>2133800</v>
      </c>
      <c r="AG15" s="105"/>
      <c r="AJ15" s="110"/>
    </row>
    <row r="16" spans="1:36" ht="12.75">
      <c r="A16" s="97"/>
      <c r="B16" s="108" t="s">
        <v>134</v>
      </c>
      <c r="C16" s="108"/>
      <c r="D16" s="110">
        <v>1323800</v>
      </c>
      <c r="E16" s="110"/>
      <c r="F16" s="110">
        <v>2200</v>
      </c>
      <c r="G16" s="110"/>
      <c r="H16" s="110">
        <v>300</v>
      </c>
      <c r="I16" s="110"/>
      <c r="J16" s="110">
        <v>2100</v>
      </c>
      <c r="K16" s="110"/>
      <c r="L16" s="110">
        <v>89000</v>
      </c>
      <c r="M16" s="110"/>
      <c r="N16" s="110">
        <v>9200</v>
      </c>
      <c r="O16" s="110"/>
      <c r="P16" s="110">
        <v>2100</v>
      </c>
      <c r="Q16" s="110"/>
      <c r="R16" s="110">
        <v>31300</v>
      </c>
      <c r="S16" s="110"/>
      <c r="T16" s="110">
        <v>5300</v>
      </c>
      <c r="U16" s="110"/>
      <c r="V16" s="110">
        <v>-2200</v>
      </c>
      <c r="W16" s="110"/>
      <c r="X16" s="110">
        <f t="shared" si="0"/>
        <v>1463100</v>
      </c>
      <c r="Y16" s="110"/>
      <c r="Z16" s="110">
        <f>'[2]2006-07'!G9</f>
        <v>1412500</v>
      </c>
      <c r="AA16" s="110"/>
      <c r="AB16" s="110">
        <f>'[2]2006-07'!H9</f>
        <v>31800</v>
      </c>
      <c r="AC16" s="110"/>
      <c r="AD16" s="110">
        <v>18800</v>
      </c>
      <c r="AE16" s="110"/>
      <c r="AF16" s="112">
        <f t="shared" si="1"/>
        <v>1463100</v>
      </c>
      <c r="AG16" s="105"/>
      <c r="AJ16" s="110"/>
    </row>
    <row r="17" spans="1:36" ht="12.75">
      <c r="A17" s="97"/>
      <c r="B17" s="108" t="s">
        <v>135</v>
      </c>
      <c r="C17" s="108"/>
      <c r="D17" s="110">
        <v>1960100</v>
      </c>
      <c r="E17" s="110"/>
      <c r="F17" s="110">
        <v>3300</v>
      </c>
      <c r="G17" s="110"/>
      <c r="H17" s="110">
        <v>500</v>
      </c>
      <c r="I17" s="110"/>
      <c r="J17" s="110">
        <v>3100</v>
      </c>
      <c r="K17" s="110"/>
      <c r="L17" s="110">
        <v>161100</v>
      </c>
      <c r="M17" s="110"/>
      <c r="N17" s="110">
        <v>13700</v>
      </c>
      <c r="O17" s="110"/>
      <c r="P17" s="110">
        <v>1000</v>
      </c>
      <c r="Q17" s="110"/>
      <c r="R17" s="110">
        <v>47000</v>
      </c>
      <c r="S17" s="110"/>
      <c r="T17" s="110">
        <v>7900</v>
      </c>
      <c r="U17" s="110"/>
      <c r="V17" s="110">
        <v>-3200</v>
      </c>
      <c r="W17" s="110"/>
      <c r="X17" s="110">
        <f t="shared" si="0"/>
        <v>2194500</v>
      </c>
      <c r="Y17" s="110"/>
      <c r="Z17" s="110">
        <f>'[2]2006-07'!G10</f>
        <v>2118500</v>
      </c>
      <c r="AA17" s="110"/>
      <c r="AB17" s="110">
        <f>'[2]2006-07'!H10</f>
        <v>47700</v>
      </c>
      <c r="AC17" s="110"/>
      <c r="AD17" s="110">
        <v>28300</v>
      </c>
      <c r="AE17" s="110"/>
      <c r="AF17" s="112">
        <f t="shared" si="1"/>
        <v>2194500</v>
      </c>
      <c r="AG17" s="105"/>
      <c r="AJ17" s="110"/>
    </row>
    <row r="18" spans="1:36" ht="12.75">
      <c r="A18" s="97"/>
      <c r="B18" s="108" t="s">
        <v>136</v>
      </c>
      <c r="C18" s="108"/>
      <c r="D18" s="110">
        <v>1321600</v>
      </c>
      <c r="E18" s="110"/>
      <c r="F18" s="110">
        <v>2200</v>
      </c>
      <c r="G18" s="110"/>
      <c r="H18" s="110">
        <v>300</v>
      </c>
      <c r="I18" s="110"/>
      <c r="J18" s="110">
        <v>2000</v>
      </c>
      <c r="K18" s="110"/>
      <c r="L18" s="110">
        <v>307600</v>
      </c>
      <c r="M18" s="110"/>
      <c r="N18" s="110">
        <v>10600</v>
      </c>
      <c r="O18" s="110"/>
      <c r="P18" s="110">
        <v>1000</v>
      </c>
      <c r="Q18" s="110"/>
      <c r="R18" s="110">
        <v>36100</v>
      </c>
      <c r="S18" s="110"/>
      <c r="T18" s="110">
        <v>6100</v>
      </c>
      <c r="U18" s="110"/>
      <c r="V18" s="110">
        <v>-2500</v>
      </c>
      <c r="W18" s="110"/>
      <c r="X18" s="110">
        <f t="shared" si="0"/>
        <v>1685000</v>
      </c>
      <c r="Y18" s="110"/>
      <c r="Z18" s="110">
        <f>'[2]2006-07'!G11</f>
        <v>1626700</v>
      </c>
      <c r="AA18" s="110"/>
      <c r="AB18" s="110">
        <f>'[2]2006-07'!H11</f>
        <v>36600</v>
      </c>
      <c r="AC18" s="110"/>
      <c r="AD18" s="110">
        <v>21700</v>
      </c>
      <c r="AE18" s="110"/>
      <c r="AF18" s="112">
        <f t="shared" si="1"/>
        <v>1685000</v>
      </c>
      <c r="AG18" s="105"/>
      <c r="AJ18" s="110"/>
    </row>
    <row r="19" spans="1:36" ht="12.75">
      <c r="A19" s="97"/>
      <c r="B19" s="108" t="s">
        <v>137</v>
      </c>
      <c r="C19" s="108"/>
      <c r="D19" s="110">
        <v>1183200</v>
      </c>
      <c r="E19" s="110"/>
      <c r="F19" s="110">
        <v>2000</v>
      </c>
      <c r="G19" s="110"/>
      <c r="H19" s="110">
        <v>200</v>
      </c>
      <c r="I19" s="110"/>
      <c r="J19" s="110">
        <v>1600</v>
      </c>
      <c r="K19" s="110"/>
      <c r="L19" s="110">
        <v>79000</v>
      </c>
      <c r="M19" s="110"/>
      <c r="N19" s="110">
        <v>8200</v>
      </c>
      <c r="O19" s="110"/>
      <c r="P19" s="110">
        <v>100</v>
      </c>
      <c r="Q19" s="110"/>
      <c r="R19" s="110">
        <v>27900</v>
      </c>
      <c r="S19" s="110"/>
      <c r="T19" s="110">
        <v>4700</v>
      </c>
      <c r="U19" s="110"/>
      <c r="V19" s="110">
        <v>-1900</v>
      </c>
      <c r="W19" s="110"/>
      <c r="X19" s="110">
        <f t="shared" si="0"/>
        <v>1305000</v>
      </c>
      <c r="Y19" s="110"/>
      <c r="Z19" s="110">
        <f>'[2]2006-07'!G12</f>
        <v>1259900</v>
      </c>
      <c r="AA19" s="110"/>
      <c r="AB19" s="110">
        <f>'[2]2006-07'!H12</f>
        <v>28300</v>
      </c>
      <c r="AC19" s="110"/>
      <c r="AD19" s="110">
        <v>16800</v>
      </c>
      <c r="AE19" s="110"/>
      <c r="AF19" s="112">
        <f t="shared" si="1"/>
        <v>1305000</v>
      </c>
      <c r="AG19" s="105"/>
      <c r="AJ19" s="110"/>
    </row>
    <row r="20" spans="1:36" ht="12.75">
      <c r="A20" s="97"/>
      <c r="B20" s="108" t="s">
        <v>138</v>
      </c>
      <c r="C20" s="108"/>
      <c r="D20" s="110">
        <v>888400</v>
      </c>
      <c r="E20" s="110"/>
      <c r="F20" s="110">
        <v>1500</v>
      </c>
      <c r="G20" s="110"/>
      <c r="H20" s="110">
        <v>200</v>
      </c>
      <c r="I20" s="110"/>
      <c r="J20" s="110">
        <v>1400</v>
      </c>
      <c r="K20" s="110"/>
      <c r="L20" s="110">
        <v>132600</v>
      </c>
      <c r="M20" s="110"/>
      <c r="N20" s="110">
        <v>6600</v>
      </c>
      <c r="O20" s="110"/>
      <c r="P20" s="110">
        <v>500</v>
      </c>
      <c r="Q20" s="110"/>
      <c r="R20" s="110">
        <v>22600</v>
      </c>
      <c r="S20" s="110"/>
      <c r="T20" s="110">
        <v>3800</v>
      </c>
      <c r="U20" s="110"/>
      <c r="V20" s="110">
        <v>-1600</v>
      </c>
      <c r="W20" s="110"/>
      <c r="X20" s="110">
        <f t="shared" si="0"/>
        <v>1056000</v>
      </c>
      <c r="Y20" s="110"/>
      <c r="Z20" s="110">
        <f>'[2]2006-07'!G13</f>
        <v>1019500</v>
      </c>
      <c r="AA20" s="110"/>
      <c r="AB20" s="110">
        <f>'[2]2006-07'!H13</f>
        <v>22900</v>
      </c>
      <c r="AC20" s="110"/>
      <c r="AD20" s="110">
        <v>13600</v>
      </c>
      <c r="AE20" s="110"/>
      <c r="AF20" s="112">
        <f t="shared" si="1"/>
        <v>1056000</v>
      </c>
      <c r="AG20" s="105"/>
      <c r="AJ20" s="110"/>
    </row>
    <row r="21" spans="1:36" ht="12.75">
      <c r="A21" s="97"/>
      <c r="B21" s="108" t="s">
        <v>139</v>
      </c>
      <c r="C21" s="108"/>
      <c r="D21" s="110">
        <v>1287900</v>
      </c>
      <c r="E21" s="110"/>
      <c r="F21" s="110">
        <v>2200</v>
      </c>
      <c r="G21" s="110"/>
      <c r="H21" s="110">
        <v>400</v>
      </c>
      <c r="I21" s="110"/>
      <c r="J21" s="110">
        <v>2500</v>
      </c>
      <c r="K21" s="110"/>
      <c r="L21" s="110">
        <v>216500</v>
      </c>
      <c r="M21" s="110"/>
      <c r="N21" s="110">
        <v>9700</v>
      </c>
      <c r="O21" s="110"/>
      <c r="P21" s="110">
        <v>1000</v>
      </c>
      <c r="Q21" s="110"/>
      <c r="R21" s="110">
        <v>33300</v>
      </c>
      <c r="S21" s="110"/>
      <c r="T21" s="110">
        <v>5600</v>
      </c>
      <c r="U21" s="110"/>
      <c r="V21" s="110">
        <v>-2300</v>
      </c>
      <c r="W21" s="110"/>
      <c r="X21" s="110">
        <f t="shared" si="0"/>
        <v>1556800</v>
      </c>
      <c r="Y21" s="110"/>
      <c r="Z21" s="110">
        <f>'[2]2006-07'!G14</f>
        <v>1503000</v>
      </c>
      <c r="AA21" s="110"/>
      <c r="AB21" s="110">
        <f>'[2]2006-07'!H14</f>
        <v>33800</v>
      </c>
      <c r="AC21" s="110"/>
      <c r="AD21" s="110">
        <v>20000</v>
      </c>
      <c r="AE21" s="110"/>
      <c r="AF21" s="112">
        <f t="shared" si="1"/>
        <v>1556800</v>
      </c>
      <c r="AG21" s="105"/>
      <c r="AJ21" s="110"/>
    </row>
    <row r="22" spans="1:36" ht="12.75">
      <c r="A22" s="97"/>
      <c r="B22" s="108" t="s">
        <v>140</v>
      </c>
      <c r="C22" s="108"/>
      <c r="D22" s="110">
        <v>1104300</v>
      </c>
      <c r="E22" s="110"/>
      <c r="F22" s="110">
        <v>1800</v>
      </c>
      <c r="G22" s="110"/>
      <c r="H22" s="110">
        <v>200</v>
      </c>
      <c r="I22" s="110"/>
      <c r="J22" s="110">
        <v>1200</v>
      </c>
      <c r="K22" s="110"/>
      <c r="L22" s="110">
        <v>72600</v>
      </c>
      <c r="M22" s="110"/>
      <c r="N22" s="110">
        <v>7600</v>
      </c>
      <c r="O22" s="110"/>
      <c r="P22" s="110">
        <v>1100</v>
      </c>
      <c r="Q22" s="110"/>
      <c r="R22" s="110">
        <v>26000</v>
      </c>
      <c r="S22" s="110"/>
      <c r="T22" s="110">
        <v>4400</v>
      </c>
      <c r="U22" s="110"/>
      <c r="V22" s="110">
        <v>-1800</v>
      </c>
      <c r="W22" s="110"/>
      <c r="X22" s="110">
        <f t="shared" si="0"/>
        <v>1217400</v>
      </c>
      <c r="Y22" s="110"/>
      <c r="Z22" s="110">
        <f>'[2]2006-07'!G15</f>
        <v>1175300</v>
      </c>
      <c r="AA22" s="110"/>
      <c r="AB22" s="110">
        <f>'[2]2006-07'!H15</f>
        <v>26400</v>
      </c>
      <c r="AC22" s="110"/>
      <c r="AD22" s="110">
        <v>15700</v>
      </c>
      <c r="AE22" s="110"/>
      <c r="AF22" s="112">
        <f t="shared" si="1"/>
        <v>1217400</v>
      </c>
      <c r="AG22" s="105"/>
      <c r="AJ22" s="110"/>
    </row>
    <row r="23" spans="1:36" ht="12.75">
      <c r="A23" s="97"/>
      <c r="B23" s="108" t="s">
        <v>141</v>
      </c>
      <c r="C23" s="108"/>
      <c r="D23" s="110">
        <v>2543700</v>
      </c>
      <c r="E23" s="110"/>
      <c r="F23" s="110">
        <v>4300</v>
      </c>
      <c r="G23" s="110"/>
      <c r="H23" s="110">
        <v>500</v>
      </c>
      <c r="I23" s="110"/>
      <c r="J23" s="110">
        <v>3500</v>
      </c>
      <c r="K23" s="110"/>
      <c r="L23" s="110">
        <v>174700</v>
      </c>
      <c r="M23" s="110"/>
      <c r="N23" s="110">
        <v>17600</v>
      </c>
      <c r="O23" s="110"/>
      <c r="P23" s="110">
        <v>1500</v>
      </c>
      <c r="Q23" s="110"/>
      <c r="R23" s="110">
        <v>60200</v>
      </c>
      <c r="S23" s="110"/>
      <c r="T23" s="110">
        <v>10100</v>
      </c>
      <c r="U23" s="110"/>
      <c r="V23" s="110">
        <v>-4100</v>
      </c>
      <c r="W23" s="110"/>
      <c r="X23" s="110">
        <f t="shared" si="0"/>
        <v>2812000</v>
      </c>
      <c r="Y23" s="110"/>
      <c r="Z23" s="110">
        <f>'[2]2006-07'!G16</f>
        <v>2714700</v>
      </c>
      <c r="AA23" s="110"/>
      <c r="AB23" s="110">
        <f>'[2]2006-07'!H16</f>
        <v>61100</v>
      </c>
      <c r="AC23" s="110"/>
      <c r="AD23" s="110">
        <v>36200</v>
      </c>
      <c r="AE23" s="110"/>
      <c r="AF23" s="112">
        <f t="shared" si="1"/>
        <v>2812000</v>
      </c>
      <c r="AG23" s="105"/>
      <c r="AJ23" s="110"/>
    </row>
    <row r="24" spans="1:36" ht="12.75">
      <c r="A24" s="97"/>
      <c r="B24" s="108" t="s">
        <v>142</v>
      </c>
      <c r="C24" s="108"/>
      <c r="D24" s="110">
        <v>2663700</v>
      </c>
      <c r="E24" s="110"/>
      <c r="F24" s="110">
        <v>4500</v>
      </c>
      <c r="G24" s="110"/>
      <c r="H24" s="110">
        <v>500</v>
      </c>
      <c r="I24" s="110"/>
      <c r="J24" s="110">
        <v>3300</v>
      </c>
      <c r="K24" s="110"/>
      <c r="L24" s="110">
        <v>200000</v>
      </c>
      <c r="M24" s="110"/>
      <c r="N24" s="110">
        <v>18600</v>
      </c>
      <c r="O24" s="110"/>
      <c r="P24" s="110">
        <v>3600</v>
      </c>
      <c r="Q24" s="110"/>
      <c r="R24" s="110">
        <v>63400</v>
      </c>
      <c r="S24" s="110"/>
      <c r="T24" s="110">
        <v>10700</v>
      </c>
      <c r="U24" s="110"/>
      <c r="V24" s="110">
        <v>-4400</v>
      </c>
      <c r="W24" s="110"/>
      <c r="X24" s="110">
        <f t="shared" si="0"/>
        <v>2963900</v>
      </c>
      <c r="Y24" s="110"/>
      <c r="Z24" s="110">
        <f>'[2]2006-07'!G17</f>
        <v>2861300</v>
      </c>
      <c r="AA24" s="110"/>
      <c r="AB24" s="110">
        <f>'[2]2006-07'!H17</f>
        <v>64400</v>
      </c>
      <c r="AC24" s="110"/>
      <c r="AD24" s="110">
        <v>38200</v>
      </c>
      <c r="AE24" s="110"/>
      <c r="AF24" s="112">
        <f t="shared" si="1"/>
        <v>2963900</v>
      </c>
      <c r="AG24" s="105"/>
      <c r="AJ24" s="110"/>
    </row>
    <row r="25" spans="1:36" ht="12.75">
      <c r="A25" s="97"/>
      <c r="B25" s="108" t="s">
        <v>143</v>
      </c>
      <c r="C25" s="108"/>
      <c r="D25" s="110">
        <v>1772800</v>
      </c>
      <c r="E25" s="110"/>
      <c r="F25" s="110">
        <v>3000</v>
      </c>
      <c r="G25" s="110"/>
      <c r="H25" s="110">
        <v>400</v>
      </c>
      <c r="I25" s="110"/>
      <c r="J25" s="110">
        <v>2700</v>
      </c>
      <c r="K25" s="110"/>
      <c r="L25" s="110">
        <v>130200</v>
      </c>
      <c r="M25" s="110"/>
      <c r="N25" s="110">
        <v>12300</v>
      </c>
      <c r="O25" s="110"/>
      <c r="P25" s="110">
        <v>3400</v>
      </c>
      <c r="Q25" s="110"/>
      <c r="R25" s="110">
        <v>42100</v>
      </c>
      <c r="S25" s="110"/>
      <c r="T25" s="110">
        <v>7100</v>
      </c>
      <c r="U25" s="110"/>
      <c r="V25" s="110">
        <v>-2900</v>
      </c>
      <c r="W25" s="110"/>
      <c r="X25" s="110">
        <f t="shared" si="0"/>
        <v>1971100</v>
      </c>
      <c r="Y25" s="110"/>
      <c r="Z25" s="110">
        <f>'[2]2006-07'!G18</f>
        <v>1902900</v>
      </c>
      <c r="AA25" s="110"/>
      <c r="AB25" s="110">
        <f>'[2]2006-07'!H18</f>
        <v>42800</v>
      </c>
      <c r="AC25" s="110"/>
      <c r="AD25" s="110">
        <v>25400</v>
      </c>
      <c r="AE25" s="110"/>
      <c r="AF25" s="112">
        <f t="shared" si="1"/>
        <v>1971100</v>
      </c>
      <c r="AG25" s="105"/>
      <c r="AJ25" s="110"/>
    </row>
    <row r="26" spans="1:36" ht="12.75">
      <c r="A26" s="97"/>
      <c r="B26" s="108" t="s">
        <v>144</v>
      </c>
      <c r="C26" s="108"/>
      <c r="D26" s="110">
        <v>1061800</v>
      </c>
      <c r="E26" s="110"/>
      <c r="F26" s="110">
        <v>1800</v>
      </c>
      <c r="G26" s="110"/>
      <c r="H26" s="110">
        <v>200</v>
      </c>
      <c r="I26" s="110"/>
      <c r="J26" s="110">
        <v>1600</v>
      </c>
      <c r="K26" s="110"/>
      <c r="L26" s="110">
        <v>84300</v>
      </c>
      <c r="M26" s="110"/>
      <c r="N26" s="110">
        <v>7400</v>
      </c>
      <c r="O26" s="110"/>
      <c r="P26" s="110">
        <v>1400</v>
      </c>
      <c r="Q26" s="110"/>
      <c r="R26" s="110">
        <v>25400</v>
      </c>
      <c r="S26" s="110"/>
      <c r="T26" s="110">
        <v>4300</v>
      </c>
      <c r="U26" s="110"/>
      <c r="V26" s="110">
        <v>-1700</v>
      </c>
      <c r="W26" s="110"/>
      <c r="X26" s="110">
        <f t="shared" si="0"/>
        <v>1186500</v>
      </c>
      <c r="Y26" s="110"/>
      <c r="Z26" s="110">
        <f>'[2]2006-07'!G19</f>
        <v>1145400</v>
      </c>
      <c r="AA26" s="110"/>
      <c r="AB26" s="110">
        <f>'[2]2006-07'!H19</f>
        <v>25800</v>
      </c>
      <c r="AC26" s="110"/>
      <c r="AD26" s="110">
        <v>15300</v>
      </c>
      <c r="AE26" s="110"/>
      <c r="AF26" s="112">
        <f t="shared" si="1"/>
        <v>1186500</v>
      </c>
      <c r="AG26" s="105"/>
      <c r="AJ26" s="110"/>
    </row>
    <row r="27" spans="1:36" ht="12.75">
      <c r="A27" s="97"/>
      <c r="B27" s="108" t="s">
        <v>145</v>
      </c>
      <c r="C27" s="108"/>
      <c r="D27" s="110">
        <v>1164000</v>
      </c>
      <c r="E27" s="110"/>
      <c r="F27" s="110">
        <v>1900</v>
      </c>
      <c r="G27" s="110"/>
      <c r="H27" s="110">
        <v>300</v>
      </c>
      <c r="I27" s="110"/>
      <c r="J27" s="110">
        <v>2000</v>
      </c>
      <c r="K27" s="110"/>
      <c r="L27" s="110">
        <v>91600</v>
      </c>
      <c r="M27" s="110"/>
      <c r="N27" s="110">
        <v>8100</v>
      </c>
      <c r="O27" s="110"/>
      <c r="P27" s="110">
        <v>1000</v>
      </c>
      <c r="Q27" s="110"/>
      <c r="R27" s="110">
        <v>27800</v>
      </c>
      <c r="S27" s="110"/>
      <c r="T27" s="110">
        <v>4700</v>
      </c>
      <c r="U27" s="110"/>
      <c r="V27" s="110">
        <v>-1900</v>
      </c>
      <c r="W27" s="110"/>
      <c r="X27" s="110">
        <f t="shared" si="0"/>
        <v>1299500</v>
      </c>
      <c r="Y27" s="110"/>
      <c r="Z27" s="110">
        <f>'[2]2006-07'!G20</f>
        <v>1254600</v>
      </c>
      <c r="AA27" s="110"/>
      <c r="AB27" s="110">
        <f>'[2]2006-07'!H20</f>
        <v>28200</v>
      </c>
      <c r="AC27" s="110"/>
      <c r="AD27" s="110">
        <v>16700</v>
      </c>
      <c r="AE27" s="110"/>
      <c r="AF27" s="112">
        <f t="shared" si="1"/>
        <v>1299500</v>
      </c>
      <c r="AG27" s="105"/>
      <c r="AJ27" s="110"/>
    </row>
    <row r="28" spans="1:36" ht="12.75">
      <c r="A28" s="97"/>
      <c r="B28" s="108" t="s">
        <v>146</v>
      </c>
      <c r="C28" s="108"/>
      <c r="D28" s="110">
        <v>3521800</v>
      </c>
      <c r="E28" s="110"/>
      <c r="F28" s="110">
        <v>5800</v>
      </c>
      <c r="G28" s="110"/>
      <c r="H28" s="110">
        <v>700</v>
      </c>
      <c r="I28" s="110"/>
      <c r="J28" s="110">
        <v>4500</v>
      </c>
      <c r="K28" s="110"/>
      <c r="L28" s="110">
        <v>345200</v>
      </c>
      <c r="M28" s="110"/>
      <c r="N28" s="110">
        <v>25100</v>
      </c>
      <c r="O28" s="110"/>
      <c r="P28" s="110">
        <v>3100</v>
      </c>
      <c r="Q28" s="110"/>
      <c r="R28" s="110">
        <v>85500</v>
      </c>
      <c r="S28" s="110"/>
      <c r="T28" s="110">
        <v>14200</v>
      </c>
      <c r="U28" s="110"/>
      <c r="V28" s="110">
        <v>-6000</v>
      </c>
      <c r="W28" s="110"/>
      <c r="X28" s="110">
        <f t="shared" si="0"/>
        <v>3999900</v>
      </c>
      <c r="Y28" s="110"/>
      <c r="Z28" s="110">
        <f>'[2]2006-07'!G21</f>
        <v>3861700</v>
      </c>
      <c r="AA28" s="110"/>
      <c r="AB28" s="110">
        <f>'[2]2006-07'!H21</f>
        <v>86900</v>
      </c>
      <c r="AC28" s="110"/>
      <c r="AD28" s="110">
        <v>51300</v>
      </c>
      <c r="AE28" s="110"/>
      <c r="AF28" s="112">
        <f t="shared" si="1"/>
        <v>3999900</v>
      </c>
      <c r="AG28" s="105"/>
      <c r="AJ28" s="110"/>
    </row>
    <row r="29" spans="1:36" ht="12.75">
      <c r="A29" s="97"/>
      <c r="B29" s="108" t="s">
        <v>147</v>
      </c>
      <c r="C29" s="108"/>
      <c r="D29" s="110">
        <v>3252800</v>
      </c>
      <c r="E29" s="110"/>
      <c r="F29" s="110">
        <v>5400</v>
      </c>
      <c r="G29" s="110"/>
      <c r="H29" s="110">
        <v>600</v>
      </c>
      <c r="I29" s="110"/>
      <c r="J29" s="110">
        <v>4200</v>
      </c>
      <c r="K29" s="110"/>
      <c r="L29" s="110">
        <v>242800</v>
      </c>
      <c r="M29" s="110"/>
      <c r="N29" s="110">
        <v>22700</v>
      </c>
      <c r="O29" s="110"/>
      <c r="P29" s="110">
        <v>3400</v>
      </c>
      <c r="Q29" s="110"/>
      <c r="R29" s="110">
        <v>77400</v>
      </c>
      <c r="S29" s="110"/>
      <c r="T29" s="110">
        <v>13000</v>
      </c>
      <c r="U29" s="110"/>
      <c r="V29" s="110">
        <v>-5300</v>
      </c>
      <c r="W29" s="110"/>
      <c r="X29" s="110">
        <f t="shared" si="0"/>
        <v>3617000</v>
      </c>
      <c r="Y29" s="110"/>
      <c r="Z29" s="110">
        <f>'[2]2006-07'!G22</f>
        <v>3491900</v>
      </c>
      <c r="AA29" s="110"/>
      <c r="AB29" s="110">
        <f>'[2]2006-07'!H22</f>
        <v>78500</v>
      </c>
      <c r="AC29" s="110"/>
      <c r="AD29" s="110">
        <v>46600</v>
      </c>
      <c r="AE29" s="110"/>
      <c r="AF29" s="112">
        <f t="shared" si="1"/>
        <v>3617000</v>
      </c>
      <c r="AG29" s="105"/>
      <c r="AJ29" s="110"/>
    </row>
    <row r="30" spans="1:36" ht="12.75">
      <c r="A30" s="97"/>
      <c r="B30" s="108" t="s">
        <v>148</v>
      </c>
      <c r="C30" s="108"/>
      <c r="D30" s="110">
        <v>1441700</v>
      </c>
      <c r="E30" s="110"/>
      <c r="F30" s="110">
        <v>2400</v>
      </c>
      <c r="G30" s="110"/>
      <c r="H30" s="110">
        <v>400</v>
      </c>
      <c r="I30" s="110"/>
      <c r="J30" s="110">
        <v>2500</v>
      </c>
      <c r="K30" s="110"/>
      <c r="L30" s="110">
        <v>201000</v>
      </c>
      <c r="M30" s="110"/>
      <c r="N30" s="110">
        <v>10600</v>
      </c>
      <c r="O30" s="110"/>
      <c r="P30" s="110">
        <v>1700</v>
      </c>
      <c r="Q30" s="110"/>
      <c r="R30" s="110">
        <v>36400</v>
      </c>
      <c r="S30" s="110"/>
      <c r="T30" s="110">
        <v>6100</v>
      </c>
      <c r="U30" s="110"/>
      <c r="V30" s="110">
        <v>-2500</v>
      </c>
      <c r="W30" s="110"/>
      <c r="X30" s="110">
        <f t="shared" si="0"/>
        <v>1700300</v>
      </c>
      <c r="Y30" s="110"/>
      <c r="Z30" s="110">
        <f>'[2]2006-07'!G23</f>
        <v>1641500</v>
      </c>
      <c r="AA30" s="110"/>
      <c r="AB30" s="110">
        <f>'[2]2006-07'!H23</f>
        <v>36900</v>
      </c>
      <c r="AC30" s="110"/>
      <c r="AD30" s="110">
        <v>21900</v>
      </c>
      <c r="AE30" s="110"/>
      <c r="AF30" s="112">
        <f t="shared" si="1"/>
        <v>1700300</v>
      </c>
      <c r="AG30" s="105"/>
      <c r="AJ30" s="110"/>
    </row>
    <row r="31" spans="1:36" ht="12.75">
      <c r="A31" s="97"/>
      <c r="B31" s="108" t="s">
        <v>149</v>
      </c>
      <c r="C31" s="108"/>
      <c r="D31" s="110">
        <v>3051500</v>
      </c>
      <c r="E31" s="110"/>
      <c r="F31" s="110">
        <v>5100</v>
      </c>
      <c r="G31" s="110"/>
      <c r="H31" s="110">
        <v>800</v>
      </c>
      <c r="I31" s="110"/>
      <c r="J31" s="110">
        <v>5100</v>
      </c>
      <c r="K31" s="110"/>
      <c r="L31" s="110">
        <v>239100</v>
      </c>
      <c r="M31" s="110"/>
      <c r="N31" s="110">
        <v>21300</v>
      </c>
      <c r="O31" s="110"/>
      <c r="P31" s="110">
        <v>2300</v>
      </c>
      <c r="Q31" s="110"/>
      <c r="R31" s="110">
        <v>72800</v>
      </c>
      <c r="S31" s="110"/>
      <c r="T31" s="110">
        <v>12300</v>
      </c>
      <c r="U31" s="110"/>
      <c r="V31" s="110">
        <v>-5000</v>
      </c>
      <c r="W31" s="110"/>
      <c r="X31" s="110">
        <f t="shared" si="0"/>
        <v>3405300</v>
      </c>
      <c r="Y31" s="110"/>
      <c r="Z31" s="110">
        <f>'[2]2006-07'!G24</f>
        <v>3287400</v>
      </c>
      <c r="AA31" s="110"/>
      <c r="AB31" s="110">
        <f>'[2]2006-07'!H24</f>
        <v>74000</v>
      </c>
      <c r="AC31" s="110"/>
      <c r="AD31" s="110">
        <v>43900</v>
      </c>
      <c r="AE31" s="110"/>
      <c r="AF31" s="112">
        <f t="shared" si="1"/>
        <v>3405300</v>
      </c>
      <c r="AG31" s="105"/>
      <c r="AJ31" s="110"/>
    </row>
    <row r="32" spans="1:36" ht="12.75">
      <c r="A32" s="97"/>
      <c r="B32" s="108" t="s">
        <v>150</v>
      </c>
      <c r="C32" s="108"/>
      <c r="D32" s="110">
        <v>1155300</v>
      </c>
      <c r="E32" s="110"/>
      <c r="F32" s="110">
        <v>1900</v>
      </c>
      <c r="G32" s="110"/>
      <c r="H32" s="110">
        <v>200</v>
      </c>
      <c r="I32" s="110"/>
      <c r="J32" s="110">
        <v>1600</v>
      </c>
      <c r="K32" s="110"/>
      <c r="L32" s="110">
        <v>79500</v>
      </c>
      <c r="M32" s="110"/>
      <c r="N32" s="110">
        <v>8000</v>
      </c>
      <c r="O32" s="110"/>
      <c r="P32" s="110">
        <v>1500</v>
      </c>
      <c r="Q32" s="110"/>
      <c r="R32" s="110">
        <v>27300</v>
      </c>
      <c r="S32" s="110"/>
      <c r="T32" s="110">
        <v>4600</v>
      </c>
      <c r="U32" s="110"/>
      <c r="V32" s="110">
        <v>-1900</v>
      </c>
      <c r="W32" s="110"/>
      <c r="X32" s="110">
        <f t="shared" si="0"/>
        <v>1278000</v>
      </c>
      <c r="Y32" s="110"/>
      <c r="Z32" s="110">
        <f>'[2]2006-07'!G25</f>
        <v>1233700</v>
      </c>
      <c r="AA32" s="110"/>
      <c r="AB32" s="110">
        <f>'[2]2006-07'!H25</f>
        <v>27800</v>
      </c>
      <c r="AC32" s="110"/>
      <c r="AD32" s="110">
        <v>16500</v>
      </c>
      <c r="AE32" s="110"/>
      <c r="AF32" s="112">
        <f t="shared" si="1"/>
        <v>1278000</v>
      </c>
      <c r="AG32" s="105"/>
      <c r="AJ32" s="110"/>
    </row>
    <row r="33" spans="1:36" ht="12.75">
      <c r="A33" s="97"/>
      <c r="B33" s="108" t="s">
        <v>151</v>
      </c>
      <c r="C33" s="108"/>
      <c r="D33" s="110">
        <v>1104300</v>
      </c>
      <c r="E33" s="110"/>
      <c r="F33" s="110">
        <v>1800</v>
      </c>
      <c r="G33" s="110"/>
      <c r="H33" s="110">
        <v>200</v>
      </c>
      <c r="I33" s="110"/>
      <c r="J33" s="110">
        <v>1400</v>
      </c>
      <c r="K33" s="110"/>
      <c r="L33" s="110">
        <v>63100</v>
      </c>
      <c r="M33" s="110"/>
      <c r="N33" s="110">
        <v>7600</v>
      </c>
      <c r="O33" s="110"/>
      <c r="P33" s="110">
        <v>1600</v>
      </c>
      <c r="Q33" s="110"/>
      <c r="R33" s="110">
        <v>25800</v>
      </c>
      <c r="S33" s="110"/>
      <c r="T33" s="110">
        <v>4400</v>
      </c>
      <c r="U33" s="110"/>
      <c r="V33" s="110">
        <v>-1800</v>
      </c>
      <c r="W33" s="110"/>
      <c r="X33" s="110">
        <f t="shared" si="0"/>
        <v>1208400</v>
      </c>
      <c r="Y33" s="110"/>
      <c r="Z33" s="110">
        <f>'[2]2006-07'!G26</f>
        <v>1166600</v>
      </c>
      <c r="AA33" s="110"/>
      <c r="AB33" s="110">
        <f>'[2]2006-07'!H26</f>
        <v>26200</v>
      </c>
      <c r="AC33" s="110"/>
      <c r="AD33" s="110">
        <v>15600</v>
      </c>
      <c r="AE33" s="110"/>
      <c r="AF33" s="112">
        <f t="shared" si="1"/>
        <v>1208400</v>
      </c>
      <c r="AG33" s="105"/>
      <c r="AJ33" s="110"/>
    </row>
    <row r="34" spans="1:36" ht="12.75">
      <c r="A34" s="97"/>
      <c r="B34" s="108" t="s">
        <v>152</v>
      </c>
      <c r="C34" s="108"/>
      <c r="D34" s="110">
        <v>1478700</v>
      </c>
      <c r="E34" s="110"/>
      <c r="F34" s="110">
        <v>2500</v>
      </c>
      <c r="G34" s="110"/>
      <c r="H34" s="110">
        <v>400</v>
      </c>
      <c r="I34" s="110"/>
      <c r="J34" s="110">
        <v>2500</v>
      </c>
      <c r="K34" s="110"/>
      <c r="L34" s="110">
        <v>121000</v>
      </c>
      <c r="M34" s="110"/>
      <c r="N34" s="110">
        <v>10400</v>
      </c>
      <c r="O34" s="110"/>
      <c r="P34" s="110">
        <v>1100</v>
      </c>
      <c r="Q34" s="110"/>
      <c r="R34" s="110">
        <v>35400</v>
      </c>
      <c r="S34" s="110"/>
      <c r="T34" s="110">
        <v>6000</v>
      </c>
      <c r="U34" s="110"/>
      <c r="V34" s="110">
        <v>-2400</v>
      </c>
      <c r="W34" s="110"/>
      <c r="X34" s="110">
        <f t="shared" si="0"/>
        <v>1655600</v>
      </c>
      <c r="Y34" s="110"/>
      <c r="Z34" s="110">
        <f>'[2]2006-07'!G27</f>
        <v>1598300</v>
      </c>
      <c r="AA34" s="110"/>
      <c r="AB34" s="110">
        <f>'[2]2006-07'!H27</f>
        <v>36000</v>
      </c>
      <c r="AC34" s="110"/>
      <c r="AD34" s="110">
        <v>21300</v>
      </c>
      <c r="AE34" s="110"/>
      <c r="AF34" s="112">
        <f t="shared" si="1"/>
        <v>1655600</v>
      </c>
      <c r="AG34" s="105"/>
      <c r="AJ34" s="110"/>
    </row>
    <row r="35" spans="1:36" ht="12.75">
      <c r="A35" s="97"/>
      <c r="B35" s="108" t="s">
        <v>153</v>
      </c>
      <c r="C35" s="108"/>
      <c r="D35" s="110">
        <v>1172500</v>
      </c>
      <c r="E35" s="110"/>
      <c r="F35" s="110">
        <v>2000</v>
      </c>
      <c r="G35" s="110"/>
      <c r="H35" s="110">
        <v>200</v>
      </c>
      <c r="I35" s="110"/>
      <c r="J35" s="110">
        <v>1400</v>
      </c>
      <c r="K35" s="110"/>
      <c r="L35" s="110">
        <v>296100</v>
      </c>
      <c r="M35" s="110"/>
      <c r="N35" s="110">
        <v>9500</v>
      </c>
      <c r="O35" s="110"/>
      <c r="P35" s="110">
        <v>1700</v>
      </c>
      <c r="Q35" s="110"/>
      <c r="R35" s="110">
        <v>32500</v>
      </c>
      <c r="S35" s="110"/>
      <c r="T35" s="110">
        <v>5500</v>
      </c>
      <c r="U35" s="110"/>
      <c r="V35" s="110">
        <v>-2200</v>
      </c>
      <c r="W35" s="110"/>
      <c r="X35" s="110">
        <f t="shared" si="0"/>
        <v>1519200</v>
      </c>
      <c r="Y35" s="110"/>
      <c r="Z35" s="110">
        <f>'[2]2006-07'!G28</f>
        <v>1466700</v>
      </c>
      <c r="AA35" s="110"/>
      <c r="AB35" s="110">
        <f>'[2]2006-07'!H28</f>
        <v>33000</v>
      </c>
      <c r="AC35" s="110"/>
      <c r="AD35" s="110">
        <v>19500</v>
      </c>
      <c r="AE35" s="110"/>
      <c r="AF35" s="112">
        <f t="shared" si="1"/>
        <v>1519200</v>
      </c>
      <c r="AG35" s="105"/>
      <c r="AJ35" s="110"/>
    </row>
    <row r="36" spans="1:36" ht="12.75">
      <c r="A36" s="97"/>
      <c r="B36" s="108" t="s">
        <v>154</v>
      </c>
      <c r="C36" s="108"/>
      <c r="D36" s="110">
        <v>940700</v>
      </c>
      <c r="E36" s="110"/>
      <c r="F36" s="110">
        <v>1600</v>
      </c>
      <c r="G36" s="110"/>
      <c r="H36" s="110">
        <v>200</v>
      </c>
      <c r="I36" s="110"/>
      <c r="J36" s="110">
        <v>1400</v>
      </c>
      <c r="K36" s="110"/>
      <c r="L36" s="110">
        <v>63900</v>
      </c>
      <c r="M36" s="110"/>
      <c r="N36" s="110">
        <v>6600</v>
      </c>
      <c r="O36" s="110"/>
      <c r="P36" s="110">
        <v>1000</v>
      </c>
      <c r="Q36" s="110"/>
      <c r="R36" s="110">
        <v>22200</v>
      </c>
      <c r="S36" s="110"/>
      <c r="T36" s="110">
        <v>3700</v>
      </c>
      <c r="U36" s="110"/>
      <c r="V36" s="110">
        <v>-1500</v>
      </c>
      <c r="W36" s="110"/>
      <c r="X36" s="110">
        <f t="shared" si="0"/>
        <v>1039800</v>
      </c>
      <c r="Y36" s="110"/>
      <c r="Z36" s="110">
        <f>'[2]2006-07'!G29</f>
        <v>1003800</v>
      </c>
      <c r="AA36" s="110"/>
      <c r="AB36" s="110">
        <f>'[2]2006-07'!H29</f>
        <v>22600</v>
      </c>
      <c r="AC36" s="110"/>
      <c r="AD36" s="110">
        <v>13400</v>
      </c>
      <c r="AE36" s="110"/>
      <c r="AF36" s="112">
        <f t="shared" si="1"/>
        <v>1039800</v>
      </c>
      <c r="AG36" s="105"/>
      <c r="AJ36" s="110"/>
    </row>
    <row r="37" spans="1:36" ht="12.75">
      <c r="A37" s="97"/>
      <c r="B37" s="108" t="s">
        <v>155</v>
      </c>
      <c r="C37" s="108"/>
      <c r="D37" s="110">
        <v>1656500</v>
      </c>
      <c r="E37" s="110"/>
      <c r="F37" s="110">
        <v>2800</v>
      </c>
      <c r="G37" s="110"/>
      <c r="H37" s="110">
        <v>500</v>
      </c>
      <c r="I37" s="110"/>
      <c r="J37" s="110">
        <v>3100</v>
      </c>
      <c r="K37" s="110"/>
      <c r="L37" s="110">
        <v>185700</v>
      </c>
      <c r="M37" s="110"/>
      <c r="N37" s="110">
        <v>11900</v>
      </c>
      <c r="O37" s="110"/>
      <c r="P37" s="110">
        <v>1800</v>
      </c>
      <c r="Q37" s="110"/>
      <c r="R37" s="110">
        <v>40800</v>
      </c>
      <c r="S37" s="110"/>
      <c r="T37" s="110">
        <v>6900</v>
      </c>
      <c r="U37" s="110"/>
      <c r="V37" s="110">
        <v>-2800</v>
      </c>
      <c r="W37" s="110"/>
      <c r="X37" s="110">
        <f t="shared" si="0"/>
        <v>1907200</v>
      </c>
      <c r="Y37" s="110"/>
      <c r="Z37" s="110">
        <f>'[2]2006-07'!G30</f>
        <v>1841300</v>
      </c>
      <c r="AA37" s="110"/>
      <c r="AB37" s="110">
        <f>'[2]2006-07'!H30</f>
        <v>41400</v>
      </c>
      <c r="AC37" s="110"/>
      <c r="AD37" s="110">
        <v>24500</v>
      </c>
      <c r="AE37" s="110"/>
      <c r="AF37" s="112">
        <f t="shared" si="1"/>
        <v>1907200</v>
      </c>
      <c r="AG37" s="105"/>
      <c r="AJ37" s="110"/>
    </row>
    <row r="38" spans="1:36" ht="12.75">
      <c r="A38" s="97"/>
      <c r="B38" s="108" t="s">
        <v>156</v>
      </c>
      <c r="C38" s="108"/>
      <c r="D38" s="110">
        <v>1081500</v>
      </c>
      <c r="E38" s="110"/>
      <c r="F38" s="110">
        <v>1800</v>
      </c>
      <c r="G38" s="110"/>
      <c r="H38" s="110">
        <v>300</v>
      </c>
      <c r="I38" s="110"/>
      <c r="J38" s="110">
        <v>1700</v>
      </c>
      <c r="K38" s="110"/>
      <c r="L38" s="110">
        <v>66900</v>
      </c>
      <c r="M38" s="110"/>
      <c r="N38" s="110">
        <v>7400</v>
      </c>
      <c r="O38" s="110"/>
      <c r="P38" s="110">
        <v>1000</v>
      </c>
      <c r="Q38" s="110"/>
      <c r="R38" s="110">
        <v>25400</v>
      </c>
      <c r="S38" s="110"/>
      <c r="T38" s="110">
        <v>4300</v>
      </c>
      <c r="U38" s="110"/>
      <c r="V38" s="110">
        <v>-1700</v>
      </c>
      <c r="W38" s="110"/>
      <c r="X38" s="110">
        <f t="shared" si="0"/>
        <v>1188600</v>
      </c>
      <c r="Y38" s="110"/>
      <c r="Z38" s="110">
        <f>'[2]2006-07'!G31</f>
        <v>1147500</v>
      </c>
      <c r="AA38" s="110"/>
      <c r="AB38" s="110">
        <f>'[2]2006-07'!H31</f>
        <v>25800</v>
      </c>
      <c r="AC38" s="110"/>
      <c r="AD38" s="110">
        <v>15300</v>
      </c>
      <c r="AE38" s="110"/>
      <c r="AF38" s="112">
        <f t="shared" si="1"/>
        <v>1188600</v>
      </c>
      <c r="AG38" s="105"/>
      <c r="AJ38" s="110"/>
    </row>
    <row r="39" spans="1:36" ht="12.75">
      <c r="A39" s="97"/>
      <c r="B39" s="108" t="s">
        <v>112</v>
      </c>
      <c r="C39" s="108"/>
      <c r="D39" s="113">
        <v>0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0">
        <f t="shared" si="0"/>
        <v>0</v>
      </c>
      <c r="Y39" s="113"/>
      <c r="Z39" s="110">
        <f>'[2]2006-07'!G32</f>
        <v>652100</v>
      </c>
      <c r="AA39" s="113"/>
      <c r="AB39" s="113"/>
      <c r="AC39" s="113"/>
      <c r="AD39" s="113">
        <v>-652100</v>
      </c>
      <c r="AE39" s="113"/>
      <c r="AF39" s="112">
        <f t="shared" si="1"/>
        <v>0</v>
      </c>
      <c r="AG39" s="105"/>
      <c r="AJ39" s="113"/>
    </row>
    <row r="40" spans="1:33" ht="12.75">
      <c r="A40" s="97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105"/>
    </row>
    <row r="41" spans="1:37" ht="13.5" thickBot="1">
      <c r="A41" s="97"/>
      <c r="B41" s="108" t="s">
        <v>114</v>
      </c>
      <c r="C41" s="108"/>
      <c r="D41" s="114">
        <f>SUM(D12:D39)</f>
        <v>44798400</v>
      </c>
      <c r="E41" s="115"/>
      <c r="F41" s="114">
        <f>SUM(F12:F39)</f>
        <v>74900</v>
      </c>
      <c r="G41" s="115"/>
      <c r="H41" s="114">
        <f>SUM(H12:H39)</f>
        <v>9900</v>
      </c>
      <c r="I41" s="115"/>
      <c r="J41" s="114">
        <f>SUM(J12:J39)</f>
        <v>64600</v>
      </c>
      <c r="K41" s="115"/>
      <c r="L41" s="114">
        <f>SUM(L12:L39)</f>
        <v>4139300</v>
      </c>
      <c r="M41" s="115"/>
      <c r="N41" s="114">
        <f>SUM(N12:N39)</f>
        <v>317100</v>
      </c>
      <c r="O41" s="115"/>
      <c r="P41" s="114">
        <f>SUM(P12:P39)</f>
        <v>44300</v>
      </c>
      <c r="Q41" s="115"/>
      <c r="R41" s="114">
        <f>SUM(R12:R39)</f>
        <v>1083200</v>
      </c>
      <c r="S41" s="115"/>
      <c r="T41" s="114">
        <f>SUM(T12:T39)</f>
        <v>182400</v>
      </c>
      <c r="U41" s="115"/>
      <c r="V41" s="114">
        <f>SUM(V12:V39)</f>
        <v>-74500</v>
      </c>
      <c r="W41" s="115"/>
      <c r="X41" s="114">
        <f>SUM(X12:X39)</f>
        <v>50639600</v>
      </c>
      <c r="Y41" s="115"/>
      <c r="Z41" s="114">
        <f>SUM(Z12:Z39)</f>
        <v>49539800</v>
      </c>
      <c r="AA41" s="115"/>
      <c r="AB41" s="114">
        <f>SUM(AB12:AB39)</f>
        <v>1099800</v>
      </c>
      <c r="AC41" s="115"/>
      <c r="AD41" s="114">
        <f>SUM(AD12:AD39)</f>
        <v>0</v>
      </c>
      <c r="AE41" s="115"/>
      <c r="AF41" s="114">
        <f>SUM(AF12:AF39)</f>
        <v>50639600</v>
      </c>
      <c r="AG41" s="105"/>
      <c r="AI41" s="115"/>
      <c r="AK41" s="115"/>
    </row>
    <row r="42" spans="1:37" ht="13.5" thickTop="1">
      <c r="A42" s="97"/>
      <c r="B42" s="108"/>
      <c r="C42" s="108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05"/>
      <c r="AI42" s="115"/>
      <c r="AJ42" s="115"/>
      <c r="AK42" s="115"/>
    </row>
    <row r="43" spans="1:33" ht="13.5" thickBot="1">
      <c r="A43" s="116"/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9"/>
    </row>
    <row r="44" spans="2:32" ht="13.5" thickTop="1">
      <c r="B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</row>
    <row r="45" spans="2:32" ht="12.75">
      <c r="B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</row>
    <row r="46" spans="2:32" ht="12.75">
      <c r="B46" s="98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</row>
    <row r="47" spans="2:32" ht="12.75">
      <c r="B47" s="98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</row>
    <row r="48" spans="2:32" ht="12.75">
      <c r="B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</row>
    <row r="49" spans="2:32" ht="12.75">
      <c r="B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</row>
    <row r="50" spans="4:32" ht="12.75"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</row>
    <row r="51" spans="4:32" ht="12.75"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</row>
  </sheetData>
  <printOptions horizontalCentered="1"/>
  <pageMargins left="0.1" right="0.1" top="0.5" bottom="0.5" header="0.5" footer="0.25"/>
  <pageSetup fitToHeight="1" fitToWidth="1" orientation="landscape" scale="52" r:id="rId1"/>
  <headerFooter alignWithMargins="0">
    <oddHeader>&amp;RAttachment &amp;A
</oddHeader>
    <oddFooter>&amp;L&amp;D&amp;T&amp;C&amp;F&amp;R&amp;8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C44" sqref="C44"/>
    </sheetView>
  </sheetViews>
  <sheetFormatPr defaultColWidth="9.140625" defaultRowHeight="12.75"/>
  <cols>
    <col min="1" max="1" width="2.7109375" style="0" customWidth="1"/>
    <col min="2" max="2" width="15.421875" style="0" customWidth="1"/>
    <col min="3" max="3" width="21.8515625" style="0" customWidth="1"/>
    <col min="4" max="4" width="3.7109375" style="0" customWidth="1"/>
    <col min="5" max="5" width="13.140625" style="0" customWidth="1"/>
    <col min="6" max="6" width="16.00390625" style="0" customWidth="1"/>
    <col min="7" max="7" width="2.8515625" style="0" customWidth="1"/>
    <col min="8" max="8" width="9.7109375" style="0" bestFit="1" customWidth="1"/>
  </cols>
  <sheetData>
    <row r="1" spans="1:7" ht="13.5" thickTop="1">
      <c r="A1" s="429" t="s">
        <v>0</v>
      </c>
      <c r="B1" s="430"/>
      <c r="C1" s="430"/>
      <c r="D1" s="430"/>
      <c r="E1" s="430"/>
      <c r="F1" s="430"/>
      <c r="G1" s="431"/>
    </row>
    <row r="2" spans="1:7" ht="12.75">
      <c r="A2" s="432" t="s">
        <v>337</v>
      </c>
      <c r="B2" s="6"/>
      <c r="C2" s="6"/>
      <c r="D2" s="6"/>
      <c r="E2" s="6"/>
      <c r="F2" s="6"/>
      <c r="G2" s="433"/>
    </row>
    <row r="3" spans="1:7" ht="13.5" thickBot="1">
      <c r="A3" s="434" t="s">
        <v>158</v>
      </c>
      <c r="B3" s="435"/>
      <c r="C3" s="435"/>
      <c r="D3" s="435"/>
      <c r="E3" s="435"/>
      <c r="F3" s="435"/>
      <c r="G3" s="436"/>
    </row>
    <row r="4" spans="1:7" ht="13.5" thickTop="1">
      <c r="A4" s="437"/>
      <c r="B4" s="19"/>
      <c r="C4" s="19"/>
      <c r="D4" s="19"/>
      <c r="E4" s="19"/>
      <c r="F4" s="19"/>
      <c r="G4" s="438"/>
    </row>
    <row r="5" spans="1:7" ht="12.75">
      <c r="A5" s="437"/>
      <c r="B5" s="19"/>
      <c r="C5" s="19"/>
      <c r="D5" s="19"/>
      <c r="E5" s="20"/>
      <c r="F5" s="20"/>
      <c r="G5" s="438"/>
    </row>
    <row r="6" spans="1:7" ht="12.75">
      <c r="A6" s="437"/>
      <c r="B6" s="19"/>
      <c r="C6" s="19"/>
      <c r="D6" s="19"/>
      <c r="E6" s="20"/>
      <c r="F6" s="20"/>
      <c r="G6" s="438"/>
    </row>
    <row r="7" spans="1:7" ht="12.75">
      <c r="A7" s="437"/>
      <c r="B7" s="439" t="s">
        <v>61</v>
      </c>
      <c r="C7" s="19"/>
      <c r="D7" s="19"/>
      <c r="F7" s="156" t="s">
        <v>158</v>
      </c>
      <c r="G7" s="438"/>
    </row>
    <row r="8" spans="1:7" ht="12.75">
      <c r="A8" s="437"/>
      <c r="B8" s="19"/>
      <c r="C8" s="19"/>
      <c r="D8" s="19"/>
      <c r="F8" s="19"/>
      <c r="G8" s="438"/>
    </row>
    <row r="9" spans="1:8" ht="12.75">
      <c r="A9" s="437"/>
      <c r="B9" s="440" t="s">
        <v>86</v>
      </c>
      <c r="C9" s="19"/>
      <c r="D9" s="19"/>
      <c r="F9" s="47">
        <f>'[28]2006 revised'!$O$12</f>
        <v>4199700</v>
      </c>
      <c r="G9" s="438"/>
      <c r="H9" s="469"/>
    </row>
    <row r="10" spans="1:8" ht="12.75">
      <c r="A10" s="437"/>
      <c r="B10" s="440" t="s">
        <v>87</v>
      </c>
      <c r="C10" s="19"/>
      <c r="D10" s="19"/>
      <c r="F10" s="24">
        <f>'[28]2006 revised'!$O$15</f>
        <v>4489100</v>
      </c>
      <c r="G10" s="438"/>
      <c r="H10" s="469"/>
    </row>
    <row r="11" spans="1:8" ht="12.75">
      <c r="A11" s="437"/>
      <c r="B11" s="440" t="s">
        <v>91</v>
      </c>
      <c r="C11" s="19"/>
      <c r="D11" s="19"/>
      <c r="F11" s="24">
        <f>'[28]2006 revised'!$O$19</f>
        <v>6439300</v>
      </c>
      <c r="G11" s="438"/>
      <c r="H11" s="469"/>
    </row>
    <row r="12" spans="1:8" ht="12.75">
      <c r="A12" s="437"/>
      <c r="B12" s="440" t="s">
        <v>92</v>
      </c>
      <c r="C12" s="19"/>
      <c r="D12" s="19"/>
      <c r="F12" s="24">
        <f>'[28]2006 revised'!$O$22</f>
        <v>4199700</v>
      </c>
      <c r="G12" s="438"/>
      <c r="H12" s="469"/>
    </row>
    <row r="13" spans="1:8" ht="12.75">
      <c r="A13" s="437"/>
      <c r="B13" s="440" t="s">
        <v>94</v>
      </c>
      <c r="C13" s="19"/>
      <c r="D13" s="19"/>
      <c r="F13" s="24">
        <f>'[28]2006 revised'!$O$25</f>
        <v>4199700</v>
      </c>
      <c r="G13" s="438"/>
      <c r="H13" s="469"/>
    </row>
    <row r="14" spans="1:8" ht="12.75">
      <c r="A14" s="437"/>
      <c r="B14" s="440" t="s">
        <v>95</v>
      </c>
      <c r="C14" s="19"/>
      <c r="D14" s="19"/>
      <c r="F14" s="24">
        <f>'[28]2006 revised'!$O$28</f>
        <v>6481300</v>
      </c>
      <c r="G14" s="438"/>
      <c r="H14" s="469"/>
    </row>
    <row r="15" spans="1:7" ht="12.75">
      <c r="A15" s="437"/>
      <c r="B15" s="19"/>
      <c r="C15" s="19"/>
      <c r="D15" s="19"/>
      <c r="F15" s="19"/>
      <c r="G15" s="438"/>
    </row>
    <row r="16" spans="1:7" ht="12.75">
      <c r="A16" s="437"/>
      <c r="B16" s="440" t="s">
        <v>168</v>
      </c>
      <c r="C16" s="19"/>
      <c r="D16" s="19"/>
      <c r="F16" s="442">
        <f>SUM(F9:F14)</f>
        <v>30008800</v>
      </c>
      <c r="G16" s="438"/>
    </row>
    <row r="17" spans="1:7" ht="12.75">
      <c r="A17" s="437"/>
      <c r="B17" s="19"/>
      <c r="C17" s="19"/>
      <c r="D17" s="19"/>
      <c r="F17" s="19"/>
      <c r="G17" s="438"/>
    </row>
    <row r="18" spans="1:7" ht="12.75">
      <c r="A18" s="437"/>
      <c r="B18" s="19"/>
      <c r="C18" s="19"/>
      <c r="D18" s="19"/>
      <c r="F18" s="19"/>
      <c r="G18" s="438"/>
    </row>
    <row r="19" spans="1:8" ht="12.75">
      <c r="A19" s="437"/>
      <c r="B19" s="440" t="s">
        <v>98</v>
      </c>
      <c r="C19" s="19"/>
      <c r="D19" s="19"/>
      <c r="F19" s="24">
        <f>'[28]2006 revised'!$O$31</f>
        <v>607800</v>
      </c>
      <c r="G19" s="438"/>
      <c r="H19" s="469"/>
    </row>
    <row r="20" spans="1:7" ht="12.75">
      <c r="A20" s="437"/>
      <c r="B20" s="440" t="s">
        <v>99</v>
      </c>
      <c r="C20" s="19"/>
      <c r="D20" s="19"/>
      <c r="F20" s="24">
        <f>'[28]2006 revised'!$O$31</f>
        <v>607800</v>
      </c>
      <c r="G20" s="438"/>
    </row>
    <row r="21" spans="1:7" ht="12.75">
      <c r="A21" s="437"/>
      <c r="B21" s="440" t="s">
        <v>100</v>
      </c>
      <c r="C21" s="19"/>
      <c r="D21" s="19"/>
      <c r="F21" s="24">
        <f>'[28]2006 revised'!$O$31</f>
        <v>607800</v>
      </c>
      <c r="G21" s="438"/>
    </row>
    <row r="22" spans="1:7" ht="12.75">
      <c r="A22" s="437"/>
      <c r="B22" s="440" t="s">
        <v>101</v>
      </c>
      <c r="C22" s="19"/>
      <c r="D22" s="19"/>
      <c r="F22" s="24">
        <f>'[28]2006 revised'!$O$31</f>
        <v>607800</v>
      </c>
      <c r="G22" s="438"/>
    </row>
    <row r="23" spans="1:7" ht="12.75">
      <c r="A23" s="437"/>
      <c r="B23" s="440" t="s">
        <v>102</v>
      </c>
      <c r="C23" s="19"/>
      <c r="D23" s="19"/>
      <c r="F23" s="24">
        <f>'[28]2006 revised'!$O$31</f>
        <v>607800</v>
      </c>
      <c r="G23" s="438"/>
    </row>
    <row r="24" spans="1:7" ht="12.75">
      <c r="A24" s="437"/>
      <c r="B24" s="440" t="s">
        <v>103</v>
      </c>
      <c r="C24" s="19"/>
      <c r="D24" s="19"/>
      <c r="F24" s="24">
        <f>'[28]2006 revised'!$O$31</f>
        <v>607800</v>
      </c>
      <c r="G24" s="438"/>
    </row>
    <row r="25" spans="1:7" ht="12.75">
      <c r="A25" s="437"/>
      <c r="B25" s="440" t="s">
        <v>107</v>
      </c>
      <c r="C25" s="19"/>
      <c r="D25" s="19"/>
      <c r="F25" s="24">
        <f>'[28]2006 revised'!$O$31</f>
        <v>607800</v>
      </c>
      <c r="G25" s="438"/>
    </row>
    <row r="26" spans="1:7" ht="12.75">
      <c r="A26" s="437"/>
      <c r="B26" s="440" t="s">
        <v>108</v>
      </c>
      <c r="C26" s="19"/>
      <c r="D26" s="19"/>
      <c r="F26" s="24">
        <f>'[28]2006 revised'!$O$31</f>
        <v>607800</v>
      </c>
      <c r="G26" s="438"/>
    </row>
    <row r="27" spans="1:7" ht="12.75">
      <c r="A27" s="437"/>
      <c r="B27" s="440" t="s">
        <v>109</v>
      </c>
      <c r="C27" s="19"/>
      <c r="D27" s="19"/>
      <c r="F27" s="24">
        <f>'[28]2006 revised'!$O$31</f>
        <v>607800</v>
      </c>
      <c r="G27" s="438"/>
    </row>
    <row r="28" spans="1:7" ht="12.75">
      <c r="A28" s="437"/>
      <c r="B28" s="440" t="s">
        <v>110</v>
      </c>
      <c r="C28" s="19"/>
      <c r="D28" s="19"/>
      <c r="F28" s="24">
        <f>'[28]2006 revised'!$O$31</f>
        <v>607800</v>
      </c>
      <c r="G28" s="438"/>
    </row>
    <row r="29" spans="1:7" ht="12.75">
      <c r="A29" s="437"/>
      <c r="B29" s="440" t="s">
        <v>214</v>
      </c>
      <c r="C29" s="19"/>
      <c r="D29" s="19"/>
      <c r="F29" s="19"/>
      <c r="G29" s="438"/>
    </row>
    <row r="30" spans="1:7" ht="12.75">
      <c r="A30" s="437"/>
      <c r="B30" s="440" t="s">
        <v>168</v>
      </c>
      <c r="C30" s="19"/>
      <c r="D30" s="19"/>
      <c r="F30" s="442">
        <f>SUM(F19:F28)</f>
        <v>6078000</v>
      </c>
      <c r="G30" s="438"/>
    </row>
    <row r="31" spans="1:7" ht="12.75">
      <c r="A31" s="437"/>
      <c r="B31" s="19"/>
      <c r="C31" s="19"/>
      <c r="D31" s="19"/>
      <c r="F31" s="19"/>
      <c r="G31" s="438"/>
    </row>
    <row r="32" spans="1:7" ht="12.75">
      <c r="A32" s="437"/>
      <c r="B32" s="19"/>
      <c r="C32" s="19"/>
      <c r="D32" s="19"/>
      <c r="F32" s="19"/>
      <c r="G32" s="438"/>
    </row>
    <row r="33" spans="1:8" ht="13.5" thickBot="1">
      <c r="A33" s="437"/>
      <c r="B33" s="440" t="s">
        <v>314</v>
      </c>
      <c r="C33" s="19"/>
      <c r="D33" s="19"/>
      <c r="F33" s="64">
        <f>F30+F16</f>
        <v>36086800</v>
      </c>
      <c r="G33" s="438"/>
      <c r="H33" s="446"/>
    </row>
    <row r="34" spans="1:7" ht="13.5" thickTop="1">
      <c r="A34" s="437"/>
      <c r="B34" s="19"/>
      <c r="C34" s="19"/>
      <c r="D34" s="19"/>
      <c r="E34" s="19"/>
      <c r="F34" s="19"/>
      <c r="G34" s="438"/>
    </row>
    <row r="35" spans="1:7" ht="12.75">
      <c r="A35" s="447"/>
      <c r="B35" s="485" t="s">
        <v>338</v>
      </c>
      <c r="C35" s="19"/>
      <c r="D35" s="19"/>
      <c r="E35" s="19"/>
      <c r="F35" s="19"/>
      <c r="G35" s="438"/>
    </row>
    <row r="36" spans="1:7" ht="12.75">
      <c r="A36" s="447"/>
      <c r="B36" s="485" t="s">
        <v>339</v>
      </c>
      <c r="C36" s="19"/>
      <c r="D36" s="19"/>
      <c r="E36" s="19"/>
      <c r="F36" s="19"/>
      <c r="G36" s="438"/>
    </row>
    <row r="37" spans="1:7" ht="12.75">
      <c r="A37" s="447"/>
      <c r="B37" s="485"/>
      <c r="C37" s="19"/>
      <c r="D37" s="19"/>
      <c r="E37" s="19"/>
      <c r="F37" s="19"/>
      <c r="G37" s="438"/>
    </row>
    <row r="38" spans="1:7" ht="13.5" thickBot="1">
      <c r="A38" s="448"/>
      <c r="B38" s="486"/>
      <c r="C38" s="449"/>
      <c r="D38" s="449"/>
      <c r="E38" s="449"/>
      <c r="F38" s="449"/>
      <c r="G38" s="450"/>
    </row>
    <row r="39" ht="13.5" thickTop="1"/>
  </sheetData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
&amp;RATTACHMENT &amp;A
</oddHeader>
    <oddFooter>&amp;L&amp;8&amp;D&amp;T&amp;C&amp;F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4:E25"/>
  <sheetViews>
    <sheetView workbookViewId="0" topLeftCell="A1">
      <selection activeCell="E37" sqref="E37"/>
    </sheetView>
  </sheetViews>
  <sheetFormatPr defaultColWidth="9.140625" defaultRowHeight="12.75"/>
  <cols>
    <col min="1" max="1" width="7.7109375" style="487" customWidth="1"/>
    <col min="2" max="2" width="16.28125" style="487" customWidth="1"/>
    <col min="3" max="3" width="6.28125" style="487" customWidth="1"/>
    <col min="4" max="4" width="12.7109375" style="487" bestFit="1" customWidth="1"/>
    <col min="5" max="16384" width="9.140625" style="487" customWidth="1"/>
  </cols>
  <sheetData>
    <row r="3" ht="13.5" thickBot="1"/>
    <row r="4" spans="1:5" ht="13.5" thickTop="1">
      <c r="A4" s="488" t="s">
        <v>0</v>
      </c>
      <c r="B4" s="489"/>
      <c r="C4" s="490"/>
      <c r="D4" s="490"/>
      <c r="E4" s="491"/>
    </row>
    <row r="5" spans="1:5" ht="12.75">
      <c r="A5" s="492" t="s">
        <v>340</v>
      </c>
      <c r="B5" s="493"/>
      <c r="C5" s="494"/>
      <c r="D5" s="494"/>
      <c r="E5" s="495"/>
    </row>
    <row r="6" spans="1:5" ht="13.5" thickBot="1">
      <c r="A6" s="496" t="s">
        <v>158</v>
      </c>
      <c r="B6" s="497"/>
      <c r="C6" s="498"/>
      <c r="D6" s="498"/>
      <c r="E6" s="499"/>
    </row>
    <row r="7" spans="1:5" ht="13.5" thickTop="1">
      <c r="A7" s="500"/>
      <c r="B7" s="501"/>
      <c r="C7" s="501"/>
      <c r="D7" s="501"/>
      <c r="E7" s="502"/>
    </row>
    <row r="8" spans="1:5" ht="12.75">
      <c r="A8" s="500"/>
      <c r="B8" s="501"/>
      <c r="C8" s="501"/>
      <c r="D8" s="501"/>
      <c r="E8" s="502"/>
    </row>
    <row r="9" spans="1:5" ht="12.75">
      <c r="A9" s="500"/>
      <c r="B9" s="501"/>
      <c r="C9" s="501"/>
      <c r="D9" s="501"/>
      <c r="E9" s="502"/>
    </row>
    <row r="10" spans="1:5" ht="12.75">
      <c r="A10" s="500"/>
      <c r="B10" s="503" t="s">
        <v>336</v>
      </c>
      <c r="C10" s="501"/>
      <c r="D10" s="501"/>
      <c r="E10" s="502"/>
    </row>
    <row r="11" spans="1:5" ht="12.75">
      <c r="A11" s="500"/>
      <c r="B11" s="504" t="s">
        <v>278</v>
      </c>
      <c r="C11" s="501"/>
      <c r="D11" s="505" t="s">
        <v>341</v>
      </c>
      <c r="E11" s="502"/>
    </row>
    <row r="12" spans="1:5" ht="12.75">
      <c r="A12" s="500"/>
      <c r="B12" s="501"/>
      <c r="C12" s="501"/>
      <c r="D12" s="501"/>
      <c r="E12" s="502"/>
    </row>
    <row r="13" spans="1:5" ht="15.75">
      <c r="A13" s="500"/>
      <c r="B13" s="506" t="s">
        <v>130</v>
      </c>
      <c r="C13" s="507"/>
      <c r="D13" s="508">
        <v>3122</v>
      </c>
      <c r="E13" s="502"/>
    </row>
    <row r="14" spans="1:5" ht="15.75">
      <c r="A14" s="500"/>
      <c r="B14" s="506" t="s">
        <v>151</v>
      </c>
      <c r="C14" s="509"/>
      <c r="D14" s="510">
        <v>25000</v>
      </c>
      <c r="E14" s="502"/>
    </row>
    <row r="15" spans="1:5" ht="15.75">
      <c r="A15" s="500"/>
      <c r="B15" s="511"/>
      <c r="C15" s="512"/>
      <c r="D15" s="510"/>
      <c r="E15" s="502"/>
    </row>
    <row r="16" spans="1:5" ht="15.75">
      <c r="A16" s="500"/>
      <c r="B16" s="513"/>
      <c r="C16" s="514"/>
      <c r="D16" s="512"/>
      <c r="E16" s="502"/>
    </row>
    <row r="17" spans="1:5" ht="15.75">
      <c r="A17" s="500"/>
      <c r="B17" s="515"/>
      <c r="C17" s="501"/>
      <c r="D17" s="516"/>
      <c r="E17" s="502"/>
    </row>
    <row r="18" spans="1:5" ht="15.75">
      <c r="A18" s="500"/>
      <c r="B18" s="517"/>
      <c r="C18" s="501"/>
      <c r="D18" s="516"/>
      <c r="E18" s="502"/>
    </row>
    <row r="19" spans="1:5" ht="15.75">
      <c r="A19" s="500"/>
      <c r="B19" s="517"/>
      <c r="C19" s="501"/>
      <c r="D19" s="516"/>
      <c r="E19" s="502"/>
    </row>
    <row r="20" spans="1:5" ht="15.75">
      <c r="A20" s="500"/>
      <c r="B20" s="517"/>
      <c r="D20" s="516"/>
      <c r="E20" s="502"/>
    </row>
    <row r="21" spans="1:5" ht="15.75">
      <c r="A21" s="500"/>
      <c r="B21" s="517"/>
      <c r="D21" s="516"/>
      <c r="E21" s="502"/>
    </row>
    <row r="22" spans="1:5" ht="15.75">
      <c r="A22" s="500"/>
      <c r="B22" s="517"/>
      <c r="C22" s="507"/>
      <c r="D22" s="518"/>
      <c r="E22" s="502"/>
    </row>
    <row r="23" spans="1:5" ht="16.5" thickBot="1">
      <c r="A23" s="519"/>
      <c r="B23" s="520"/>
      <c r="C23" s="521"/>
      <c r="D23" s="522"/>
      <c r="E23" s="523"/>
    </row>
    <row r="24" spans="1:5" ht="16.5" thickTop="1">
      <c r="A24" s="501"/>
      <c r="B24" s="515"/>
      <c r="C24" s="501"/>
      <c r="D24" s="512"/>
      <c r="E24" s="501"/>
    </row>
    <row r="25" spans="1:5" ht="12.75">
      <c r="A25" s="501"/>
      <c r="B25" s="501"/>
      <c r="C25" s="501"/>
      <c r="D25" s="109"/>
      <c r="E25" s="501"/>
    </row>
  </sheetData>
  <printOptions horizontalCentered="1"/>
  <pageMargins left="0.75" right="0.75" top="1" bottom="1" header="0.5" footer="0.5"/>
  <pageSetup orientation="portrait" r:id="rId1"/>
  <headerFooter alignWithMargins="0">
    <oddHeader>&amp;RAttachment &amp;A
</oddHeader>
    <oddFooter>&amp;L&amp;8&amp;D&amp;T&amp;C&amp;F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0" customWidth="1"/>
    <col min="2" max="3" width="5.7109375" style="0" customWidth="1"/>
    <col min="4" max="4" width="22.57421875" style="0" customWidth="1"/>
    <col min="5" max="5" width="11.00390625" style="0" customWidth="1"/>
    <col min="6" max="6" width="3.7109375" style="0" customWidth="1"/>
    <col min="7" max="7" width="11.28125" style="0" customWidth="1"/>
    <col min="8" max="8" width="3.7109375" style="0" customWidth="1"/>
    <col min="9" max="9" width="45.7109375" style="0" hidden="1" customWidth="1"/>
    <col min="10" max="10" width="11.7109375" style="0" customWidth="1"/>
    <col min="11" max="11" width="3.7109375" style="0" customWidth="1"/>
    <col min="12" max="12" width="10.7109375" style="0" customWidth="1"/>
    <col min="13" max="13" width="3.7109375" style="0" customWidth="1"/>
    <col min="14" max="14" width="12.57421875" style="0" customWidth="1"/>
    <col min="15" max="15" width="3.7109375" style="0" customWidth="1"/>
    <col min="16" max="16" width="10.7109375" style="0" customWidth="1"/>
    <col min="17" max="17" width="3.7109375" style="0" customWidth="1"/>
    <col min="18" max="18" width="11.8515625" style="0" customWidth="1"/>
    <col min="19" max="19" width="3.7109375" style="0" customWidth="1"/>
    <col min="20" max="20" width="12.00390625" style="0" customWidth="1"/>
    <col min="21" max="21" width="3.7109375" style="0" customWidth="1"/>
    <col min="22" max="22" width="10.7109375" style="0" customWidth="1"/>
    <col min="23" max="23" width="3.7109375" style="0" customWidth="1"/>
    <col min="24" max="24" width="50.7109375" style="0" customWidth="1"/>
  </cols>
  <sheetData>
    <row r="1" spans="1:24" ht="15.75">
      <c r="A1" s="524" t="s">
        <v>342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</row>
    <row r="2" spans="1:24" ht="15.75">
      <c r="A2" s="524" t="s">
        <v>343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</row>
    <row r="3" spans="1:24" ht="15.75">
      <c r="A3" s="524" t="s">
        <v>344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5.75">
      <c r="A4" s="526" t="s">
        <v>345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6" spans="5:22" ht="12.75">
      <c r="E6" s="527" t="s">
        <v>346</v>
      </c>
      <c r="F6" s="528"/>
      <c r="G6" s="528"/>
      <c r="H6" s="528"/>
      <c r="I6" s="528" t="s">
        <v>347</v>
      </c>
      <c r="J6" s="528"/>
      <c r="K6" s="529" t="s">
        <v>214</v>
      </c>
      <c r="P6" s="528" t="s">
        <v>348</v>
      </c>
      <c r="Q6" s="528"/>
      <c r="R6" s="528"/>
      <c r="S6" s="528"/>
      <c r="T6" s="528"/>
      <c r="U6" s="528"/>
      <c r="V6" s="528"/>
    </row>
    <row r="7" spans="6:22" ht="12.75">
      <c r="F7" s="530"/>
      <c r="G7" s="530"/>
      <c r="H7" s="530"/>
      <c r="N7" s="531" t="s">
        <v>349</v>
      </c>
      <c r="P7" s="531" t="s">
        <v>350</v>
      </c>
      <c r="R7" s="532" t="s">
        <v>351</v>
      </c>
      <c r="T7" s="532" t="s">
        <v>352</v>
      </c>
      <c r="V7" s="532" t="s">
        <v>353</v>
      </c>
    </row>
    <row r="8" spans="5:24" ht="12.75">
      <c r="E8" s="533" t="s">
        <v>23</v>
      </c>
      <c r="G8" s="534" t="s">
        <v>354</v>
      </c>
      <c r="J8" s="534" t="s">
        <v>355</v>
      </c>
      <c r="K8" s="173"/>
      <c r="L8" s="534" t="s">
        <v>356</v>
      </c>
      <c r="M8" s="173"/>
      <c r="N8" s="535" t="s">
        <v>357</v>
      </c>
      <c r="O8" s="173"/>
      <c r="P8" s="534" t="s">
        <v>358</v>
      </c>
      <c r="Q8" s="173"/>
      <c r="R8" s="534" t="s">
        <v>359</v>
      </c>
      <c r="S8" s="173"/>
      <c r="T8" s="534" t="s">
        <v>360</v>
      </c>
      <c r="U8" s="173"/>
      <c r="V8" s="534" t="s">
        <v>361</v>
      </c>
      <c r="W8" s="173"/>
      <c r="X8" s="42" t="s">
        <v>362</v>
      </c>
    </row>
    <row r="9" ht="12.75">
      <c r="A9" t="s">
        <v>363</v>
      </c>
    </row>
    <row r="10" spans="2:8" ht="12.75">
      <c r="B10" t="s">
        <v>364</v>
      </c>
      <c r="E10" s="74"/>
      <c r="F10" s="74"/>
      <c r="G10" s="74"/>
      <c r="H10" s="74"/>
    </row>
    <row r="11" spans="3:8" ht="12.75">
      <c r="C11" t="s">
        <v>365</v>
      </c>
      <c r="E11" s="74"/>
      <c r="F11" s="74"/>
      <c r="G11" s="74"/>
      <c r="H11" s="74"/>
    </row>
    <row r="12" spans="3:8" ht="12.75">
      <c r="C12" t="s">
        <v>366</v>
      </c>
      <c r="E12" s="74"/>
      <c r="F12" s="74"/>
      <c r="G12" s="74"/>
      <c r="H12" s="74"/>
    </row>
    <row r="13" spans="5:8" ht="12.75">
      <c r="E13" s="74"/>
      <c r="F13" s="74"/>
      <c r="G13" s="74"/>
      <c r="H13" s="74"/>
    </row>
    <row r="14" spans="2:8" ht="12.75">
      <c r="B14" t="s">
        <v>367</v>
      </c>
      <c r="E14" s="74"/>
      <c r="F14" s="74"/>
      <c r="G14" s="74"/>
      <c r="H14" s="74"/>
    </row>
    <row r="15" spans="3:8" ht="12.75">
      <c r="C15" t="s">
        <v>368</v>
      </c>
      <c r="E15" s="74"/>
      <c r="F15" s="74"/>
      <c r="G15" s="74"/>
      <c r="H15" s="74"/>
    </row>
    <row r="16" spans="3:8" ht="12.75">
      <c r="C16" t="s">
        <v>369</v>
      </c>
      <c r="E16" s="74"/>
      <c r="F16" s="74"/>
      <c r="G16" s="74"/>
      <c r="H16" s="74"/>
    </row>
    <row r="17" spans="3:8" ht="12.75">
      <c r="C17" t="s">
        <v>370</v>
      </c>
      <c r="E17" s="74"/>
      <c r="F17" s="74"/>
      <c r="G17" s="74"/>
      <c r="H17" s="74"/>
    </row>
    <row r="18" spans="3:8" ht="12.75">
      <c r="C18" t="s">
        <v>371</v>
      </c>
      <c r="E18" s="74"/>
      <c r="F18" s="74"/>
      <c r="G18" s="74"/>
      <c r="H18" s="74"/>
    </row>
    <row r="19" spans="3:8" ht="12.75">
      <c r="C19" t="s">
        <v>372</v>
      </c>
      <c r="E19" s="74"/>
      <c r="F19" s="74"/>
      <c r="G19" s="74"/>
      <c r="H19" s="74"/>
    </row>
    <row r="20" spans="3:8" ht="12.75">
      <c r="C20" t="s">
        <v>373</v>
      </c>
      <c r="E20" s="74"/>
      <c r="F20" s="74"/>
      <c r="G20" s="74"/>
      <c r="H20" s="74"/>
    </row>
    <row r="21" spans="1:22" ht="13.5" thickBot="1">
      <c r="A21" t="s">
        <v>374</v>
      </c>
      <c r="E21" s="536">
        <f>SUM(E11:E20)</f>
        <v>0</v>
      </c>
      <c r="F21" s="74"/>
      <c r="G21" s="536">
        <f>SUM(G11:G20)</f>
        <v>0</v>
      </c>
      <c r="H21" s="74"/>
      <c r="J21" s="536">
        <f>SUM(J11:J20)</f>
        <v>0</v>
      </c>
      <c r="L21" s="536">
        <f>SUM(L11:L20)</f>
        <v>0</v>
      </c>
      <c r="N21" s="536">
        <f>SUM(N11:N20)</f>
        <v>0</v>
      </c>
      <c r="P21" s="536">
        <f>SUM(P11:P20)</f>
        <v>0</v>
      </c>
      <c r="R21" s="536">
        <f>SUM(R11:R20)</f>
        <v>0</v>
      </c>
      <c r="T21" s="536">
        <f>SUM(T11:T20)</f>
        <v>0</v>
      </c>
      <c r="V21" s="536">
        <f>SUM(V11:V20)</f>
        <v>0</v>
      </c>
    </row>
    <row r="22" spans="5:8" ht="13.5" thickTop="1">
      <c r="E22" s="74"/>
      <c r="F22" s="74"/>
      <c r="G22" s="74"/>
      <c r="H22" s="74"/>
    </row>
    <row r="23" spans="5:8" ht="12.75">
      <c r="E23" s="74"/>
      <c r="F23" s="74"/>
      <c r="G23" s="74"/>
      <c r="H23" s="74"/>
    </row>
    <row r="24" spans="5:8" ht="12.75">
      <c r="E24" s="74"/>
      <c r="F24" s="74"/>
      <c r="G24" s="74"/>
      <c r="H24" s="74"/>
    </row>
    <row r="25" spans="1:8" ht="12.75">
      <c r="A25" t="s">
        <v>375</v>
      </c>
      <c r="E25" s="74"/>
      <c r="F25" s="74"/>
      <c r="G25" s="74"/>
      <c r="H25" s="74"/>
    </row>
    <row r="26" spans="2:8" ht="12.75">
      <c r="B26" t="s">
        <v>364</v>
      </c>
      <c r="E26" s="74"/>
      <c r="F26" s="74"/>
      <c r="G26" s="74"/>
      <c r="H26" s="74"/>
    </row>
    <row r="27" spans="3:8" ht="12.75">
      <c r="C27" t="s">
        <v>365</v>
      </c>
      <c r="E27" s="74"/>
      <c r="F27" s="74"/>
      <c r="G27" s="74"/>
      <c r="H27" s="74"/>
    </row>
    <row r="28" spans="3:7" ht="12.75">
      <c r="C28" t="s">
        <v>369</v>
      </c>
      <c r="E28" s="74"/>
      <c r="F28" s="74"/>
      <c r="G28" s="74"/>
    </row>
    <row r="29" spans="5:7" ht="12.75">
      <c r="E29" s="74"/>
      <c r="F29" s="74"/>
      <c r="G29" s="74"/>
    </row>
    <row r="30" spans="2:7" ht="12.75">
      <c r="B30" t="s">
        <v>367</v>
      </c>
      <c r="E30" s="74"/>
      <c r="F30" s="74"/>
      <c r="G30" s="74"/>
    </row>
    <row r="31" spans="3:7" ht="12.75">
      <c r="C31" t="s">
        <v>368</v>
      </c>
      <c r="E31" s="74"/>
      <c r="F31" s="74"/>
      <c r="G31" s="74"/>
    </row>
    <row r="32" spans="3:7" ht="12.75">
      <c r="C32" t="s">
        <v>369</v>
      </c>
      <c r="E32" s="74"/>
      <c r="F32" s="74"/>
      <c r="G32" s="74"/>
    </row>
    <row r="33" spans="3:7" ht="12.75">
      <c r="C33" t="s">
        <v>370</v>
      </c>
      <c r="E33" s="74"/>
      <c r="F33" s="74"/>
      <c r="G33" s="74"/>
    </row>
    <row r="34" spans="1:22" ht="13.5" thickBot="1">
      <c r="A34" t="s">
        <v>376</v>
      </c>
      <c r="E34" s="536">
        <f>SUM(E27:E33)</f>
        <v>0</v>
      </c>
      <c r="F34" s="74"/>
      <c r="G34" s="536">
        <f>SUM(G27:G33)</f>
        <v>0</v>
      </c>
      <c r="J34" s="536">
        <f>SUM(J27:J33)</f>
        <v>0</v>
      </c>
      <c r="L34" s="536">
        <f>SUM(L27:L33)</f>
        <v>0</v>
      </c>
      <c r="N34" s="536">
        <f>SUM(N27:N33)</f>
        <v>0</v>
      </c>
      <c r="P34" s="536">
        <f>SUM(P27:P33)</f>
        <v>0</v>
      </c>
      <c r="R34" s="536">
        <f>SUM(R27:R33)</f>
        <v>0</v>
      </c>
      <c r="T34" s="536">
        <f>SUM(T27:T33)</f>
        <v>0</v>
      </c>
      <c r="V34" s="536">
        <f>SUM(V27:V33)</f>
        <v>0</v>
      </c>
    </row>
    <row r="35" ht="13.5" thickTop="1"/>
    <row r="38" ht="12.75">
      <c r="A38" t="s">
        <v>377</v>
      </c>
    </row>
    <row r="39" ht="12.75">
      <c r="C39" t="s">
        <v>355</v>
      </c>
    </row>
    <row r="40" ht="12.75">
      <c r="C40" t="s">
        <v>378</v>
      </c>
    </row>
    <row r="41" ht="12.75">
      <c r="C41" t="s">
        <v>254</v>
      </c>
    </row>
    <row r="42" ht="12.75">
      <c r="C42" t="s">
        <v>379</v>
      </c>
    </row>
    <row r="43" ht="12.75">
      <c r="C43" t="s">
        <v>380</v>
      </c>
    </row>
    <row r="44" ht="12.75">
      <c r="C44" t="s">
        <v>381</v>
      </c>
    </row>
    <row r="45" ht="12.75">
      <c r="C45" t="s">
        <v>382</v>
      </c>
    </row>
    <row r="46" spans="1:22" ht="13.5" thickBot="1">
      <c r="A46" t="s">
        <v>383</v>
      </c>
      <c r="E46" s="536">
        <f>SUM(E38:E45)</f>
        <v>0</v>
      </c>
      <c r="F46" s="74"/>
      <c r="G46" s="536">
        <f>SUM(G38:G45)</f>
        <v>0</v>
      </c>
      <c r="J46" s="536">
        <f>SUM(J38:J45)</f>
        <v>0</v>
      </c>
      <c r="L46" s="536">
        <f>SUM(L38:L45)</f>
        <v>0</v>
      </c>
      <c r="N46" s="536">
        <f>SUM(N38:N45)</f>
        <v>0</v>
      </c>
      <c r="P46" s="536">
        <f>SUM(P38:P45)</f>
        <v>0</v>
      </c>
      <c r="R46" s="536">
        <f>SUM(R38:R45)</f>
        <v>0</v>
      </c>
      <c r="T46" s="536">
        <f>SUM(T38:T45)</f>
        <v>0</v>
      </c>
      <c r="V46" s="536">
        <f>SUM(V38:V45)</f>
        <v>0</v>
      </c>
    </row>
    <row r="47" ht="13.5" thickTop="1"/>
  </sheetData>
  <printOptions horizontalCentered="1"/>
  <pageMargins left="0" right="0" top="0.25" bottom="0.25" header="0.5" footer="0.5"/>
  <pageSetup fitToHeight="1" fitToWidth="1" orientation="landscape" pageOrder="overThenDown" scale="60" r:id="rId1"/>
  <headerFooter alignWithMargins="0">
    <oddHeader>&amp;RAttachment &amp;A</oddHeader>
    <oddFooter>&amp;C&amp;F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0" customWidth="1"/>
    <col min="2" max="3" width="5.7109375" style="0" customWidth="1"/>
    <col min="4" max="4" width="22.57421875" style="0" customWidth="1"/>
    <col min="5" max="5" width="11.00390625" style="0" customWidth="1"/>
    <col min="6" max="6" width="3.7109375" style="0" customWidth="1"/>
    <col min="7" max="7" width="11.28125" style="0" customWidth="1"/>
    <col min="8" max="8" width="3.7109375" style="0" customWidth="1"/>
    <col min="9" max="9" width="45.7109375" style="0" hidden="1" customWidth="1"/>
    <col min="10" max="10" width="11.7109375" style="0" customWidth="1"/>
    <col min="11" max="11" width="3.7109375" style="0" customWidth="1"/>
    <col min="12" max="12" width="10.7109375" style="0" customWidth="1"/>
    <col min="13" max="13" width="3.7109375" style="0" customWidth="1"/>
    <col min="14" max="14" width="12.57421875" style="0" customWidth="1"/>
    <col min="15" max="15" width="3.7109375" style="0" customWidth="1"/>
    <col min="16" max="16" width="10.7109375" style="0" customWidth="1"/>
    <col min="17" max="17" width="3.7109375" style="0" customWidth="1"/>
    <col min="18" max="18" width="11.8515625" style="0" customWidth="1"/>
    <col min="19" max="19" width="3.7109375" style="0" customWidth="1"/>
    <col min="20" max="20" width="12.00390625" style="0" customWidth="1"/>
    <col min="21" max="21" width="3.7109375" style="0" customWidth="1"/>
    <col min="22" max="22" width="10.7109375" style="0" customWidth="1"/>
    <col min="23" max="23" width="3.7109375" style="0" customWidth="1"/>
    <col min="24" max="24" width="50.7109375" style="0" customWidth="1"/>
  </cols>
  <sheetData>
    <row r="1" spans="1:24" ht="15.75">
      <c r="A1" s="524" t="s">
        <v>342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</row>
    <row r="2" spans="1:24" ht="15.75">
      <c r="A2" s="524" t="s">
        <v>343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</row>
    <row r="3" spans="1:24" ht="15.75">
      <c r="A3" s="524" t="s">
        <v>384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5.75">
      <c r="A4" s="526" t="s">
        <v>345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6" spans="5:22" ht="12.75">
      <c r="E6" s="527" t="s">
        <v>346</v>
      </c>
      <c r="F6" s="528"/>
      <c r="G6" s="528"/>
      <c r="H6" s="528"/>
      <c r="I6" s="528" t="s">
        <v>347</v>
      </c>
      <c r="J6" s="528"/>
      <c r="K6" s="529" t="s">
        <v>214</v>
      </c>
      <c r="P6" s="528" t="s">
        <v>348</v>
      </c>
      <c r="Q6" s="528"/>
      <c r="R6" s="528"/>
      <c r="S6" s="528"/>
      <c r="T6" s="528"/>
      <c r="U6" s="528"/>
      <c r="V6" s="528"/>
    </row>
    <row r="7" spans="6:22" ht="12.75">
      <c r="F7" s="530"/>
      <c r="G7" s="530"/>
      <c r="H7" s="530"/>
      <c r="N7" s="531" t="s">
        <v>349</v>
      </c>
      <c r="P7" s="531" t="s">
        <v>350</v>
      </c>
      <c r="R7" s="532" t="s">
        <v>351</v>
      </c>
      <c r="T7" s="532" t="s">
        <v>352</v>
      </c>
      <c r="V7" s="532" t="s">
        <v>353</v>
      </c>
    </row>
    <row r="8" spans="5:24" ht="12.75">
      <c r="E8" s="533" t="s">
        <v>23</v>
      </c>
      <c r="G8" s="534" t="s">
        <v>354</v>
      </c>
      <c r="J8" s="534" t="s">
        <v>355</v>
      </c>
      <c r="K8" s="173"/>
      <c r="L8" s="534" t="s">
        <v>356</v>
      </c>
      <c r="M8" s="173"/>
      <c r="N8" s="535" t="s">
        <v>357</v>
      </c>
      <c r="O8" s="173"/>
      <c r="P8" s="534" t="s">
        <v>358</v>
      </c>
      <c r="Q8" s="173"/>
      <c r="R8" s="534" t="s">
        <v>359</v>
      </c>
      <c r="S8" s="173"/>
      <c r="T8" s="534" t="s">
        <v>360</v>
      </c>
      <c r="U8" s="173"/>
      <c r="V8" s="534" t="s">
        <v>361</v>
      </c>
      <c r="W8" s="173"/>
      <c r="X8" s="42" t="s">
        <v>362</v>
      </c>
    </row>
    <row r="9" ht="12.75">
      <c r="A9" t="s">
        <v>363</v>
      </c>
    </row>
    <row r="10" spans="2:8" ht="12.75">
      <c r="B10" t="s">
        <v>364</v>
      </c>
      <c r="E10" s="74"/>
      <c r="F10" s="74"/>
      <c r="G10" s="74"/>
      <c r="H10" s="74"/>
    </row>
    <row r="11" spans="3:8" ht="12.75">
      <c r="C11" t="s">
        <v>365</v>
      </c>
      <c r="E11" s="74"/>
      <c r="F11" s="74"/>
      <c r="G11" s="74"/>
      <c r="H11" s="74"/>
    </row>
    <row r="12" spans="3:8" ht="12.75">
      <c r="C12" t="s">
        <v>366</v>
      </c>
      <c r="E12" s="74"/>
      <c r="F12" s="74"/>
      <c r="G12" s="74"/>
      <c r="H12" s="74"/>
    </row>
    <row r="13" spans="5:8" ht="12.75">
      <c r="E13" s="74"/>
      <c r="F13" s="74"/>
      <c r="G13" s="74"/>
      <c r="H13" s="74"/>
    </row>
    <row r="14" spans="2:8" ht="12.75">
      <c r="B14" t="s">
        <v>367</v>
      </c>
      <c r="E14" s="74"/>
      <c r="F14" s="74"/>
      <c r="G14" s="74"/>
      <c r="H14" s="74"/>
    </row>
    <row r="15" spans="3:8" ht="12.75">
      <c r="C15" t="s">
        <v>368</v>
      </c>
      <c r="E15" s="74"/>
      <c r="F15" s="74"/>
      <c r="G15" s="74"/>
      <c r="H15" s="74"/>
    </row>
    <row r="16" spans="3:8" ht="12.75">
      <c r="C16" t="s">
        <v>369</v>
      </c>
      <c r="E16" s="74"/>
      <c r="F16" s="74"/>
      <c r="G16" s="74"/>
      <c r="H16" s="74"/>
    </row>
    <row r="17" spans="3:8" ht="12.75">
      <c r="C17" t="s">
        <v>370</v>
      </c>
      <c r="E17" s="74"/>
      <c r="F17" s="74"/>
      <c r="G17" s="74"/>
      <c r="H17" s="74"/>
    </row>
    <row r="18" spans="3:8" ht="12.75">
      <c r="C18" t="s">
        <v>371</v>
      </c>
      <c r="E18" s="74"/>
      <c r="F18" s="74"/>
      <c r="G18" s="74"/>
      <c r="H18" s="74"/>
    </row>
    <row r="19" spans="3:8" ht="12.75">
      <c r="C19" t="s">
        <v>372</v>
      </c>
      <c r="E19" s="74"/>
      <c r="F19" s="74"/>
      <c r="G19" s="74"/>
      <c r="H19" s="74"/>
    </row>
    <row r="20" spans="3:8" ht="12.75">
      <c r="C20" t="s">
        <v>373</v>
      </c>
      <c r="E20" s="74"/>
      <c r="F20" s="74"/>
      <c r="G20" s="74"/>
      <c r="H20" s="74"/>
    </row>
    <row r="21" spans="1:22" ht="13.5" thickBot="1">
      <c r="A21" t="s">
        <v>374</v>
      </c>
      <c r="E21" s="536">
        <f>SUM(E11:E20)</f>
        <v>0</v>
      </c>
      <c r="F21" s="74"/>
      <c r="G21" s="536">
        <f>SUM(G11:G20)</f>
        <v>0</v>
      </c>
      <c r="H21" s="74"/>
      <c r="J21" s="536">
        <f>SUM(J11:J20)</f>
        <v>0</v>
      </c>
      <c r="L21" s="536">
        <f>SUM(L11:L20)</f>
        <v>0</v>
      </c>
      <c r="N21" s="536">
        <f>SUM(N11:N20)</f>
        <v>0</v>
      </c>
      <c r="P21" s="536">
        <f>SUM(P11:P20)</f>
        <v>0</v>
      </c>
      <c r="R21" s="536">
        <f>SUM(R11:R20)</f>
        <v>0</v>
      </c>
      <c r="T21" s="536">
        <f>SUM(T11:T20)</f>
        <v>0</v>
      </c>
      <c r="V21" s="536">
        <f>SUM(V11:V20)</f>
        <v>0</v>
      </c>
    </row>
    <row r="22" spans="5:8" ht="13.5" thickTop="1">
      <c r="E22" s="74"/>
      <c r="F22" s="74"/>
      <c r="G22" s="74"/>
      <c r="H22" s="74"/>
    </row>
    <row r="23" spans="5:8" ht="12.75">
      <c r="E23" s="74"/>
      <c r="F23" s="74"/>
      <c r="G23" s="74"/>
      <c r="H23" s="74"/>
    </row>
    <row r="24" spans="5:8" ht="12.75">
      <c r="E24" s="74"/>
      <c r="F24" s="74"/>
      <c r="G24" s="74"/>
      <c r="H24" s="74"/>
    </row>
    <row r="25" spans="1:8" ht="12.75">
      <c r="A25" t="s">
        <v>375</v>
      </c>
      <c r="E25" s="74"/>
      <c r="F25" s="74"/>
      <c r="G25" s="74"/>
      <c r="H25" s="74"/>
    </row>
    <row r="26" spans="2:8" ht="12.75">
      <c r="B26" t="s">
        <v>364</v>
      </c>
      <c r="E26" s="74"/>
      <c r="F26" s="74"/>
      <c r="G26" s="74"/>
      <c r="H26" s="74"/>
    </row>
    <row r="27" spans="3:8" ht="12.75">
      <c r="C27" t="s">
        <v>365</v>
      </c>
      <c r="E27" s="74"/>
      <c r="F27" s="74"/>
      <c r="G27" s="74"/>
      <c r="H27" s="74"/>
    </row>
    <row r="28" spans="3:7" ht="12.75">
      <c r="C28" t="s">
        <v>369</v>
      </c>
      <c r="E28" s="74"/>
      <c r="F28" s="74"/>
      <c r="G28" s="74"/>
    </row>
    <row r="29" spans="5:7" ht="12.75">
      <c r="E29" s="74"/>
      <c r="F29" s="74"/>
      <c r="G29" s="74"/>
    </row>
    <row r="30" spans="2:7" ht="12.75">
      <c r="B30" t="s">
        <v>367</v>
      </c>
      <c r="E30" s="74"/>
      <c r="F30" s="74"/>
      <c r="G30" s="74"/>
    </row>
    <row r="31" spans="3:7" ht="12.75">
      <c r="C31" t="s">
        <v>368</v>
      </c>
      <c r="E31" s="74"/>
      <c r="F31" s="74"/>
      <c r="G31" s="74"/>
    </row>
    <row r="32" spans="3:7" ht="12.75">
      <c r="C32" t="s">
        <v>369</v>
      </c>
      <c r="E32" s="74"/>
      <c r="F32" s="74"/>
      <c r="G32" s="74"/>
    </row>
    <row r="33" spans="3:7" ht="12.75">
      <c r="C33" t="s">
        <v>370</v>
      </c>
      <c r="E33" s="74"/>
      <c r="F33" s="74"/>
      <c r="G33" s="74"/>
    </row>
    <row r="34" spans="1:22" ht="13.5" thickBot="1">
      <c r="A34" t="s">
        <v>376</v>
      </c>
      <c r="E34" s="536">
        <f>SUM(E27:E33)</f>
        <v>0</v>
      </c>
      <c r="F34" s="74"/>
      <c r="G34" s="536">
        <f>SUM(G27:G33)</f>
        <v>0</v>
      </c>
      <c r="J34" s="536">
        <f>SUM(J27:J33)</f>
        <v>0</v>
      </c>
      <c r="L34" s="536">
        <f>SUM(L27:L33)</f>
        <v>0</v>
      </c>
      <c r="N34" s="536">
        <f>SUM(N27:N33)</f>
        <v>0</v>
      </c>
      <c r="P34" s="536">
        <f>SUM(P27:P33)</f>
        <v>0</v>
      </c>
      <c r="R34" s="536">
        <f>SUM(R27:R33)</f>
        <v>0</v>
      </c>
      <c r="T34" s="536">
        <f>SUM(T27:T33)</f>
        <v>0</v>
      </c>
      <c r="V34" s="536">
        <f>SUM(V27:V33)</f>
        <v>0</v>
      </c>
    </row>
    <row r="35" ht="13.5" thickTop="1"/>
    <row r="38" ht="12.75">
      <c r="A38" t="s">
        <v>377</v>
      </c>
    </row>
    <row r="39" ht="12.75">
      <c r="C39" t="s">
        <v>355</v>
      </c>
    </row>
    <row r="40" ht="12.75">
      <c r="C40" t="s">
        <v>378</v>
      </c>
    </row>
    <row r="41" ht="12.75">
      <c r="C41" t="s">
        <v>254</v>
      </c>
    </row>
    <row r="42" ht="12.75">
      <c r="C42" t="s">
        <v>379</v>
      </c>
    </row>
    <row r="43" ht="12.75">
      <c r="C43" t="s">
        <v>380</v>
      </c>
    </row>
    <row r="44" ht="12.75">
      <c r="C44" t="s">
        <v>381</v>
      </c>
    </row>
    <row r="45" ht="12.75">
      <c r="C45" t="s">
        <v>382</v>
      </c>
    </row>
    <row r="46" spans="1:22" ht="13.5" thickBot="1">
      <c r="A46" t="s">
        <v>383</v>
      </c>
      <c r="E46" s="536">
        <f>SUM(E38:E45)</f>
        <v>0</v>
      </c>
      <c r="F46" s="74"/>
      <c r="G46" s="536">
        <f>SUM(G38:G45)</f>
        <v>0</v>
      </c>
      <c r="J46" s="536">
        <f>SUM(J38:J45)</f>
        <v>0</v>
      </c>
      <c r="L46" s="536">
        <f>SUM(L38:L45)</f>
        <v>0</v>
      </c>
      <c r="N46" s="536">
        <f>SUM(N38:N45)</f>
        <v>0</v>
      </c>
      <c r="P46" s="536">
        <f>SUM(P38:P45)</f>
        <v>0</v>
      </c>
      <c r="R46" s="536">
        <f>SUM(R38:R45)</f>
        <v>0</v>
      </c>
      <c r="T46" s="536">
        <f>SUM(T38:T45)</f>
        <v>0</v>
      </c>
      <c r="V46" s="536">
        <f>SUM(V38:V45)</f>
        <v>0</v>
      </c>
    </row>
    <row r="47" ht="13.5" thickTop="1"/>
  </sheetData>
  <printOptions horizontalCentered="1"/>
  <pageMargins left="0" right="0" top="0.25" bottom="0.25" header="0.5" footer="0.5"/>
  <pageSetup fitToHeight="1" fitToWidth="1" orientation="landscape" pageOrder="overThenDown" scale="60" r:id="rId1"/>
  <headerFooter alignWithMargins="0">
    <oddHeader>&amp;RAttachment 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C41" sqref="C41"/>
    </sheetView>
  </sheetViews>
  <sheetFormatPr defaultColWidth="9.140625" defaultRowHeight="12.75"/>
  <cols>
    <col min="1" max="1" width="21.00390625" style="124" customWidth="1"/>
    <col min="2" max="2" width="2.8515625" style="123" customWidth="1"/>
    <col min="3" max="3" width="44.140625" style="124" customWidth="1"/>
    <col min="4" max="4" width="4.7109375" style="124" customWidth="1"/>
    <col min="5" max="5" width="14.7109375" style="124" customWidth="1"/>
    <col min="6" max="6" width="2.28125" style="124" customWidth="1"/>
    <col min="7" max="16384" width="9.140625" style="124" customWidth="1"/>
  </cols>
  <sheetData>
    <row r="1" spans="1:7" ht="19.5">
      <c r="A1" s="120" t="s">
        <v>0</v>
      </c>
      <c r="B1" s="121"/>
      <c r="C1" s="121"/>
      <c r="D1" s="121"/>
      <c r="E1" s="121"/>
      <c r="F1" s="122"/>
      <c r="G1" s="123"/>
    </row>
    <row r="2" spans="1:7" ht="19.5">
      <c r="A2" s="125" t="s">
        <v>157</v>
      </c>
      <c r="B2" s="126"/>
      <c r="C2" s="126"/>
      <c r="D2" s="126"/>
      <c r="E2" s="126"/>
      <c r="F2" s="127"/>
      <c r="G2" s="123"/>
    </row>
    <row r="3" spans="1:7" ht="20.25" thickBot="1">
      <c r="A3" s="128" t="s">
        <v>158</v>
      </c>
      <c r="B3" s="129"/>
      <c r="C3" s="129"/>
      <c r="D3" s="129"/>
      <c r="E3" s="129"/>
      <c r="F3" s="130"/>
      <c r="G3" s="123"/>
    </row>
    <row r="4" spans="1:7" ht="30.75" customHeight="1">
      <c r="A4" s="131"/>
      <c r="C4" s="123"/>
      <c r="D4" s="123"/>
      <c r="E4" s="132" t="s">
        <v>158</v>
      </c>
      <c r="F4" s="133"/>
      <c r="G4" s="123"/>
    </row>
    <row r="5" spans="1:7" ht="12.75">
      <c r="A5" s="134" t="s">
        <v>61</v>
      </c>
      <c r="B5" s="135"/>
      <c r="C5" s="136" t="s">
        <v>159</v>
      </c>
      <c r="D5" s="135"/>
      <c r="E5" s="137" t="s">
        <v>160</v>
      </c>
      <c r="F5" s="133"/>
      <c r="G5" s="123"/>
    </row>
    <row r="6" spans="1:7" ht="12.75">
      <c r="A6" s="131"/>
      <c r="C6" s="123"/>
      <c r="D6" s="123"/>
      <c r="E6" s="123"/>
      <c r="F6" s="133"/>
      <c r="G6" s="123"/>
    </row>
    <row r="7" spans="1:7" ht="12.75">
      <c r="A7" s="131"/>
      <c r="B7" s="124"/>
      <c r="D7" s="123"/>
      <c r="E7" s="138"/>
      <c r="F7" s="133"/>
      <c r="G7" s="123"/>
    </row>
    <row r="8" spans="1:7" ht="12.75">
      <c r="A8" s="139" t="s">
        <v>91</v>
      </c>
      <c r="C8" s="123" t="s">
        <v>161</v>
      </c>
      <c r="D8" s="140"/>
      <c r="E8" s="141">
        <v>218700</v>
      </c>
      <c r="F8" s="133"/>
      <c r="G8" s="123"/>
    </row>
    <row r="9" spans="1:7" ht="12.75">
      <c r="A9" s="139"/>
      <c r="C9" s="123" t="s">
        <v>162</v>
      </c>
      <c r="D9" s="140"/>
      <c r="E9" s="142">
        <v>270800</v>
      </c>
      <c r="F9" s="133"/>
      <c r="G9" s="123"/>
    </row>
    <row r="10" spans="1:7" ht="12.75">
      <c r="A10" s="139"/>
      <c r="C10" s="123"/>
      <c r="D10" s="140"/>
      <c r="E10" s="143">
        <f>SUM(E8:E9)</f>
        <v>489500</v>
      </c>
      <c r="F10" s="133"/>
      <c r="G10" s="123"/>
    </row>
    <row r="11" spans="1:7" ht="12.75">
      <c r="A11" s="139"/>
      <c r="C11" s="123"/>
      <c r="D11" s="123"/>
      <c r="E11" s="138"/>
      <c r="F11" s="133"/>
      <c r="G11" s="123"/>
    </row>
    <row r="12" spans="1:7" ht="12.75">
      <c r="A12" s="139" t="s">
        <v>92</v>
      </c>
      <c r="C12" s="123" t="s">
        <v>163</v>
      </c>
      <c r="D12" s="140"/>
      <c r="E12" s="138">
        <v>75500</v>
      </c>
      <c r="F12" s="133"/>
      <c r="G12" s="123"/>
    </row>
    <row r="13" spans="1:7" ht="12.75">
      <c r="A13" s="139"/>
      <c r="C13" s="123" t="s">
        <v>164</v>
      </c>
      <c r="D13" s="123"/>
      <c r="E13" s="138">
        <v>50000</v>
      </c>
      <c r="F13" s="133"/>
      <c r="G13" s="123"/>
    </row>
    <row r="14" spans="1:7" ht="12.75">
      <c r="A14" s="139"/>
      <c r="C14" s="123" t="s">
        <v>165</v>
      </c>
      <c r="D14" s="123"/>
      <c r="E14" s="138">
        <v>832000</v>
      </c>
      <c r="F14" s="133"/>
      <c r="G14" s="123"/>
    </row>
    <row r="15" spans="1:7" ht="12.75">
      <c r="A15" s="139"/>
      <c r="C15" s="123" t="s">
        <v>166</v>
      </c>
      <c r="D15" s="123"/>
      <c r="E15" s="138">
        <v>31800</v>
      </c>
      <c r="F15" s="133"/>
      <c r="G15" s="123"/>
    </row>
    <row r="16" spans="1:7" ht="12.75">
      <c r="A16" s="139"/>
      <c r="C16" s="123" t="s">
        <v>167</v>
      </c>
      <c r="D16" s="123"/>
      <c r="E16" s="138">
        <v>37000</v>
      </c>
      <c r="F16" s="133"/>
      <c r="G16" s="123"/>
    </row>
    <row r="17" spans="1:7" ht="16.5" customHeight="1">
      <c r="A17" s="139"/>
      <c r="C17" s="123" t="s">
        <v>168</v>
      </c>
      <c r="D17" s="140"/>
      <c r="E17" s="143">
        <f>SUM(E12:E16)</f>
        <v>1026300</v>
      </c>
      <c r="F17" s="133"/>
      <c r="G17" s="123"/>
    </row>
    <row r="18" spans="1:7" ht="12.75">
      <c r="A18" s="139"/>
      <c r="C18" s="123"/>
      <c r="D18" s="123"/>
      <c r="E18" s="138"/>
      <c r="F18" s="133"/>
      <c r="G18" s="123"/>
    </row>
    <row r="19" spans="1:7" ht="12.75">
      <c r="A19" s="139" t="s">
        <v>94</v>
      </c>
      <c r="C19" s="123" t="s">
        <v>169</v>
      </c>
      <c r="D19" s="140"/>
      <c r="E19" s="138">
        <v>608600</v>
      </c>
      <c r="F19" s="133"/>
      <c r="G19" s="123"/>
    </row>
    <row r="20" spans="1:7" ht="12.75">
      <c r="A20" s="139"/>
      <c r="C20" s="123" t="s">
        <v>170</v>
      </c>
      <c r="D20" s="123"/>
      <c r="E20" s="138">
        <v>92300</v>
      </c>
      <c r="F20" s="133"/>
      <c r="G20" s="123"/>
    </row>
    <row r="21" spans="1:7" ht="16.5" customHeight="1">
      <c r="A21" s="139"/>
      <c r="C21" s="123" t="s">
        <v>97</v>
      </c>
      <c r="D21" s="140"/>
      <c r="E21" s="143">
        <f>SUM(E19:E20)</f>
        <v>700900</v>
      </c>
      <c r="F21" s="133"/>
      <c r="G21" s="123"/>
    </row>
    <row r="22" spans="1:7" ht="12.75">
      <c r="A22" s="139"/>
      <c r="C22" s="123"/>
      <c r="D22" s="123"/>
      <c r="E22" s="142"/>
      <c r="F22" s="133"/>
      <c r="G22" s="123"/>
    </row>
    <row r="23" spans="1:7" ht="12.75">
      <c r="A23" s="139"/>
      <c r="C23" s="123"/>
      <c r="D23" s="140"/>
      <c r="E23" s="138"/>
      <c r="F23" s="133"/>
      <c r="G23" s="123"/>
    </row>
    <row r="24" spans="1:7" ht="12.75">
      <c r="A24" s="139" t="s">
        <v>100</v>
      </c>
      <c r="C24" s="123" t="s">
        <v>171</v>
      </c>
      <c r="D24" s="140"/>
      <c r="E24" s="142">
        <v>72700</v>
      </c>
      <c r="F24" s="133"/>
      <c r="G24" s="123"/>
    </row>
    <row r="25" spans="1:7" ht="12.75">
      <c r="A25" s="139"/>
      <c r="C25" s="123"/>
      <c r="D25" s="140"/>
      <c r="E25" s="138"/>
      <c r="F25" s="133"/>
      <c r="G25" s="123"/>
    </row>
    <row r="26" spans="1:7" ht="12.75">
      <c r="A26" s="139" t="s">
        <v>107</v>
      </c>
      <c r="C26" s="123" t="s">
        <v>172</v>
      </c>
      <c r="D26" s="140"/>
      <c r="E26" s="144">
        <v>150000</v>
      </c>
      <c r="F26" s="133"/>
      <c r="G26" s="123"/>
    </row>
    <row r="27" spans="1:7" ht="12.75">
      <c r="A27" s="139"/>
      <c r="C27" s="123"/>
      <c r="D27" s="140"/>
      <c r="E27" s="138"/>
      <c r="F27" s="133"/>
      <c r="G27" s="123"/>
    </row>
    <row r="28" spans="1:7" ht="12.75">
      <c r="A28" s="139"/>
      <c r="C28" s="123"/>
      <c r="D28" s="140"/>
      <c r="E28" s="138"/>
      <c r="F28" s="133"/>
      <c r="G28" s="123"/>
    </row>
    <row r="29" spans="1:7" ht="24.75" customHeight="1" thickBot="1">
      <c r="A29" s="131"/>
      <c r="C29" s="135" t="s">
        <v>114</v>
      </c>
      <c r="D29" s="140"/>
      <c r="E29" s="145">
        <f>E10+E17+E21+E24+E26</f>
        <v>2439400</v>
      </c>
      <c r="F29" s="133"/>
      <c r="G29" s="123"/>
    </row>
    <row r="30" spans="1:7" ht="13.5" thickTop="1">
      <c r="A30" s="131"/>
      <c r="C30" s="123"/>
      <c r="D30" s="123"/>
      <c r="E30" s="123"/>
      <c r="F30" s="133"/>
      <c r="G30" s="123"/>
    </row>
    <row r="31" spans="1:7" ht="12.75">
      <c r="A31" s="146"/>
      <c r="C31" s="123"/>
      <c r="D31" s="123"/>
      <c r="E31" s="123"/>
      <c r="F31" s="133"/>
      <c r="G31" s="123"/>
    </row>
    <row r="32" spans="1:7" ht="12.75">
      <c r="A32" s="147"/>
      <c r="C32" s="123"/>
      <c r="D32" s="123"/>
      <c r="E32" s="123"/>
      <c r="F32" s="133"/>
      <c r="G32" s="123"/>
    </row>
    <row r="33" spans="1:7" ht="12.75">
      <c r="A33" s="148"/>
      <c r="C33" s="123"/>
      <c r="D33" s="123"/>
      <c r="E33" s="123"/>
      <c r="F33" s="133"/>
      <c r="G33" s="123"/>
    </row>
    <row r="34" spans="1:7" ht="12.75">
      <c r="A34" s="147"/>
      <c r="C34" s="123"/>
      <c r="D34" s="123"/>
      <c r="E34" s="123"/>
      <c r="F34" s="133"/>
      <c r="G34" s="123"/>
    </row>
    <row r="35" spans="1:7" ht="12.75">
      <c r="A35" s="148"/>
      <c r="C35" s="123"/>
      <c r="D35" s="123"/>
      <c r="E35" s="123"/>
      <c r="F35" s="133"/>
      <c r="G35" s="123"/>
    </row>
    <row r="36" spans="1:6" ht="12.75">
      <c r="A36" s="146"/>
      <c r="C36" s="123"/>
      <c r="D36" s="123"/>
      <c r="E36" s="123"/>
      <c r="F36" s="133"/>
    </row>
    <row r="37" spans="1:6" ht="13.5" thickBot="1">
      <c r="A37" s="149"/>
      <c r="B37" s="150"/>
      <c r="C37" s="150"/>
      <c r="D37" s="150"/>
      <c r="E37" s="150"/>
      <c r="F37" s="151"/>
    </row>
  </sheetData>
  <printOptions horizontalCentered="1"/>
  <pageMargins left="0.25" right="0.25" top="1" bottom="1" header="0.5" footer="0.5"/>
  <pageSetup fitToHeight="1" fitToWidth="1" orientation="portrait" r:id="rId1"/>
  <headerFooter alignWithMargins="0">
    <oddHeader>&amp;RATTACHMENT  &amp;A</oddHeader>
    <oddFooter>&amp;L&amp;D&amp;T&amp;C&amp;F</oddFooter>
  </headerFooter>
  <rowBreaks count="1" manualBreakCount="1">
    <brk id="2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7"/>
  <sheetViews>
    <sheetView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3.7109375" style="0" customWidth="1"/>
    <col min="4" max="4" width="16.57421875" style="0" bestFit="1" customWidth="1"/>
    <col min="5" max="5" width="1.7109375" style="0" customWidth="1"/>
    <col min="6" max="6" width="15.7109375" style="0" customWidth="1"/>
    <col min="7" max="7" width="1.7109375" style="0" customWidth="1"/>
    <col min="8" max="8" width="15.7109375" style="0" customWidth="1"/>
    <col min="9" max="9" width="1.7109375" style="0" customWidth="1"/>
    <col min="10" max="10" width="14.140625" style="0" bestFit="1" customWidth="1"/>
    <col min="11" max="11" width="1.7109375" style="0" customWidth="1"/>
    <col min="12" max="12" width="15.7109375" style="0" customWidth="1"/>
  </cols>
  <sheetData>
    <row r="1" spans="1:16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">
      <c r="A2" s="152" t="s">
        <v>173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9"/>
      <c r="N2" s="19"/>
      <c r="O2" s="19"/>
      <c r="P2" s="19"/>
    </row>
    <row r="3" spans="1:16" ht="18">
      <c r="A3" s="152" t="s">
        <v>174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9"/>
      <c r="N3" s="19"/>
      <c r="O3" s="19"/>
      <c r="P3" s="19"/>
    </row>
    <row r="4" spans="1:16" ht="18">
      <c r="A4" s="153">
        <v>38898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9"/>
      <c r="N4" s="19"/>
      <c r="O4" s="19"/>
      <c r="P4" s="19"/>
    </row>
    <row r="5" spans="1:16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">
      <c r="A7" s="19"/>
      <c r="B7" s="19"/>
      <c r="C7" s="19"/>
      <c r="D7" s="154"/>
      <c r="E7" s="154"/>
      <c r="F7" s="154"/>
      <c r="G7" s="154"/>
      <c r="H7" s="154"/>
      <c r="I7" s="19"/>
      <c r="J7" s="154"/>
      <c r="K7" s="154"/>
      <c r="L7" s="154"/>
      <c r="M7" s="19"/>
      <c r="N7" s="19"/>
      <c r="O7" s="19"/>
      <c r="P7" s="19"/>
    </row>
    <row r="8" spans="1:16" ht="12.75">
      <c r="A8" s="19"/>
      <c r="B8" s="19"/>
      <c r="C8" s="19"/>
      <c r="D8" s="20" t="s">
        <v>175</v>
      </c>
      <c r="E8" s="19"/>
      <c r="F8" s="20" t="s">
        <v>55</v>
      </c>
      <c r="G8" s="19"/>
      <c r="H8" s="20" t="s">
        <v>176</v>
      </c>
      <c r="I8" s="19"/>
      <c r="J8" s="20" t="s">
        <v>177</v>
      </c>
      <c r="K8" s="19"/>
      <c r="L8" s="20" t="s">
        <v>178</v>
      </c>
      <c r="M8" s="19"/>
      <c r="N8" s="19"/>
      <c r="O8" s="19"/>
      <c r="P8" s="19"/>
    </row>
    <row r="9" spans="1:16" ht="12.75">
      <c r="A9" s="19"/>
      <c r="B9" s="19"/>
      <c r="C9" s="19"/>
      <c r="D9" s="155">
        <v>38534</v>
      </c>
      <c r="E9" s="19"/>
      <c r="F9" s="156" t="s">
        <v>62</v>
      </c>
      <c r="G9" s="19"/>
      <c r="H9" s="156" t="s">
        <v>179</v>
      </c>
      <c r="I9" s="19"/>
      <c r="J9" s="156" t="s">
        <v>55</v>
      </c>
      <c r="K9" s="19"/>
      <c r="L9" s="156" t="s">
        <v>180</v>
      </c>
      <c r="M9" s="19"/>
      <c r="N9" s="19"/>
      <c r="O9" s="19"/>
      <c r="P9" s="19"/>
    </row>
    <row r="10" spans="1:16" ht="12.75">
      <c r="A10" s="157"/>
      <c r="B10" s="19"/>
      <c r="C10" s="19"/>
      <c r="D10" s="19"/>
      <c r="E10" s="19"/>
      <c r="F10" s="158"/>
      <c r="G10" s="158"/>
      <c r="H10" s="158"/>
      <c r="I10" s="158"/>
      <c r="J10" s="158"/>
      <c r="K10" s="158"/>
      <c r="L10" s="158"/>
      <c r="M10" s="19"/>
      <c r="N10" s="19"/>
      <c r="O10" s="19"/>
      <c r="P10" s="19"/>
    </row>
    <row r="11" spans="1:16" ht="12.75">
      <c r="A11" s="157" t="s">
        <v>181</v>
      </c>
      <c r="B11" s="19"/>
      <c r="C11" s="19"/>
      <c r="D11" s="159"/>
      <c r="E11" s="159"/>
      <c r="F11" s="160"/>
      <c r="G11" s="158"/>
      <c r="H11" s="161"/>
      <c r="I11" s="158"/>
      <c r="J11" s="162"/>
      <c r="K11" s="158"/>
      <c r="L11" s="162"/>
      <c r="M11" s="19"/>
      <c r="N11" s="19"/>
      <c r="O11" s="19"/>
      <c r="P11" s="19"/>
    </row>
    <row r="12" spans="1:16" ht="12.75">
      <c r="A12" s="157"/>
      <c r="B12" s="19" t="str">
        <f>'[3]Schedule 6'!$A$14</f>
        <v>Dyslexia Center</v>
      </c>
      <c r="C12" s="19"/>
      <c r="D12" s="163">
        <f>'[3]Schedule 6'!$B$14</f>
        <v>54135.29</v>
      </c>
      <c r="E12" s="163"/>
      <c r="F12" s="163">
        <f>'[3]Schedule 6'!$C$14</f>
        <v>218700</v>
      </c>
      <c r="G12" s="164"/>
      <c r="H12" s="162">
        <f>D12+F12</f>
        <v>272835.29</v>
      </c>
      <c r="I12" s="164"/>
      <c r="J12" s="163">
        <f>'[3]Schedule 6'!$E$14</f>
        <v>214166.43</v>
      </c>
      <c r="K12" s="164"/>
      <c r="L12" s="163">
        <f>H12-J12</f>
        <v>58668.859999999986</v>
      </c>
      <c r="M12" s="19"/>
      <c r="N12" s="19"/>
      <c r="O12" s="19"/>
      <c r="P12" s="19"/>
    </row>
    <row r="13" spans="1:16" ht="12.75">
      <c r="A13" s="157"/>
      <c r="B13" s="19" t="str">
        <f>'[3]Schedule 6'!$A$15</f>
        <v>Small Business Development Center</v>
      </c>
      <c r="C13" s="19"/>
      <c r="D13" s="163">
        <f>'[3]Schedule 6'!$B$15</f>
        <v>889222.79</v>
      </c>
      <c r="E13" s="163"/>
      <c r="F13" s="163">
        <f>'[3]Schedule 6'!$C$15</f>
        <v>270800</v>
      </c>
      <c r="G13" s="164"/>
      <c r="H13" s="162">
        <f>D13+F13</f>
        <v>1160022.79</v>
      </c>
      <c r="I13" s="164"/>
      <c r="J13" s="163">
        <f>'[3]Schedule 6'!$E$15</f>
        <v>596778.46</v>
      </c>
      <c r="K13" s="164"/>
      <c r="L13" s="163">
        <f>H13-J13</f>
        <v>563244.3300000001</v>
      </c>
      <c r="M13" s="19"/>
      <c r="N13" s="19"/>
      <c r="O13" s="19"/>
      <c r="P13" s="19"/>
    </row>
    <row r="14" spans="1:16" ht="12.75">
      <c r="A14" s="157"/>
      <c r="B14" s="19" t="s">
        <v>182</v>
      </c>
      <c r="C14" s="19"/>
      <c r="D14" s="165">
        <f>SUM(D12:D13)</f>
        <v>943358.0800000001</v>
      </c>
      <c r="E14" s="163"/>
      <c r="F14" s="165">
        <f>SUM(F12:F13)</f>
        <v>489500</v>
      </c>
      <c r="G14" s="164"/>
      <c r="H14" s="166">
        <f>SUM(H12:H13)</f>
        <v>1432858.08</v>
      </c>
      <c r="I14" s="164"/>
      <c r="J14" s="165">
        <f>SUM(J12:J13)</f>
        <v>810944.8899999999</v>
      </c>
      <c r="K14" s="164"/>
      <c r="L14" s="165">
        <f>H14-J14</f>
        <v>621913.1900000002</v>
      </c>
      <c r="M14" s="19"/>
      <c r="N14" s="19"/>
      <c r="O14" s="19"/>
      <c r="P14" s="19"/>
    </row>
    <row r="15" spans="1:16" ht="12.75">
      <c r="A15" s="157"/>
      <c r="B15" s="19"/>
      <c r="C15" s="19"/>
      <c r="D15" s="163"/>
      <c r="E15" s="163"/>
      <c r="F15" s="163"/>
      <c r="G15" s="164"/>
      <c r="H15" s="162"/>
      <c r="I15" s="164"/>
      <c r="J15" s="163"/>
      <c r="K15" s="164"/>
      <c r="L15" s="163"/>
      <c r="M15" s="19"/>
      <c r="N15" s="19"/>
      <c r="O15" s="19"/>
      <c r="P15" s="19"/>
    </row>
    <row r="16" spans="1:16" ht="12.75">
      <c r="A16" s="167" t="s">
        <v>183</v>
      </c>
      <c r="B16" s="19"/>
      <c r="C16" s="19"/>
      <c r="D16" s="163"/>
      <c r="E16" s="163"/>
      <c r="F16" s="163"/>
      <c r="G16" s="164"/>
      <c r="H16" s="162"/>
      <c r="I16" s="164"/>
      <c r="J16" s="163"/>
      <c r="K16" s="164"/>
      <c r="L16" s="163"/>
      <c r="M16" s="19"/>
      <c r="N16" s="19"/>
      <c r="O16" s="19"/>
      <c r="P16" s="19"/>
    </row>
    <row r="17" spans="1:16" ht="12.75">
      <c r="A17" s="167"/>
      <c r="B17" s="19" t="str">
        <f>'[4]Schedule 6'!$A14</f>
        <v>Intra-Campus Transportation</v>
      </c>
      <c r="C17" s="19"/>
      <c r="D17" s="163">
        <f>'[4]Schedule 6'!$B14</f>
        <v>0</v>
      </c>
      <c r="E17" s="163"/>
      <c r="F17" s="163">
        <f>'[4]Schedule 6'!$C14</f>
        <v>75500</v>
      </c>
      <c r="G17" s="164"/>
      <c r="H17" s="162">
        <f aca="true" t="shared" si="0" ref="H17:H22">D17+F17</f>
        <v>75500</v>
      </c>
      <c r="I17" s="164"/>
      <c r="J17" s="163">
        <f>'[4]Schedule 6'!$E14</f>
        <v>75500</v>
      </c>
      <c r="K17" s="164"/>
      <c r="L17" s="163">
        <f>H17-J17</f>
        <v>0</v>
      </c>
      <c r="M17" s="19"/>
      <c r="N17" s="19"/>
      <c r="O17" s="19"/>
      <c r="P17" s="19"/>
    </row>
    <row r="18" spans="1:16" ht="12.75">
      <c r="A18" s="167"/>
      <c r="B18" s="19" t="str">
        <f>'[4]Schedule 6'!$A15</f>
        <v>Cooperative Agricultural Extension Service</v>
      </c>
      <c r="C18" s="19"/>
      <c r="D18" s="163">
        <f>'[4]Schedule 6'!$B15</f>
        <v>100950.34</v>
      </c>
      <c r="E18" s="163"/>
      <c r="F18" s="163">
        <f>'[4]Schedule 6'!$C15</f>
        <v>50000</v>
      </c>
      <c r="G18" s="164"/>
      <c r="H18" s="162">
        <f t="shared" si="0"/>
        <v>150950.34</v>
      </c>
      <c r="I18" s="164"/>
      <c r="J18" s="163">
        <f>'[4]Schedule 6'!$E15</f>
        <v>28007.73</v>
      </c>
      <c r="K18" s="164"/>
      <c r="L18" s="163">
        <f>H18-J18</f>
        <v>122942.61</v>
      </c>
      <c r="M18" s="19"/>
      <c r="N18" s="19"/>
      <c r="O18" s="19"/>
      <c r="P18" s="19"/>
    </row>
    <row r="19" spans="1:16" ht="12.75">
      <c r="A19" s="167"/>
      <c r="B19" s="19" t="str">
        <f>'[4]Schedule 6'!$A16</f>
        <v>Academically-Talented Student Scholarships</v>
      </c>
      <c r="C19" s="19"/>
      <c r="D19" s="163">
        <f>'[4]Schedule 6'!$B16</f>
        <v>0</v>
      </c>
      <c r="E19" s="163"/>
      <c r="F19" s="163">
        <f>'[4]Schedule 6'!$C16</f>
        <v>832000</v>
      </c>
      <c r="G19" s="164"/>
      <c r="H19" s="162">
        <f t="shared" si="0"/>
        <v>832000</v>
      </c>
      <c r="I19" s="164"/>
      <c r="J19" s="163">
        <f>'[4]Schedule 6'!$E16</f>
        <v>832000</v>
      </c>
      <c r="K19" s="164"/>
      <c r="L19" s="163">
        <f>H19-J19</f>
        <v>0</v>
      </c>
      <c r="M19" s="19"/>
      <c r="N19" s="19"/>
      <c r="O19" s="19"/>
      <c r="P19" s="19"/>
    </row>
    <row r="20" spans="1:16" ht="12.75">
      <c r="A20" s="167"/>
      <c r="B20" s="19" t="str">
        <f>'[4]Schedule 6'!$A17</f>
        <v>Upward Bound</v>
      </c>
      <c r="C20" s="19"/>
      <c r="D20" s="163">
        <f>'[4]Schedule 6'!$B17</f>
        <v>1803.25</v>
      </c>
      <c r="E20" s="163"/>
      <c r="F20" s="163">
        <f>'[4]Schedule 6'!$C17</f>
        <v>31800</v>
      </c>
      <c r="G20" s="164"/>
      <c r="H20" s="162">
        <f t="shared" si="0"/>
        <v>33603.25</v>
      </c>
      <c r="I20" s="164"/>
      <c r="J20" s="163">
        <f>'[4]Schedule 6'!$E17</f>
        <v>31680.29</v>
      </c>
      <c r="K20" s="164"/>
      <c r="L20" s="163">
        <f>H20-J20</f>
        <v>1922.9599999999991</v>
      </c>
      <c r="M20" s="19"/>
      <c r="N20" s="19"/>
      <c r="O20" s="19"/>
      <c r="P20" s="19"/>
    </row>
    <row r="21" spans="1:16" ht="12.75">
      <c r="A21" s="167"/>
      <c r="B21" s="19" t="str">
        <f>'[4]Schedule 6'!$A18</f>
        <v>Center for Aging</v>
      </c>
      <c r="C21" s="19"/>
      <c r="D21" s="163">
        <f>'[4]Schedule 6'!$B18</f>
        <v>34627.44</v>
      </c>
      <c r="E21" s="163"/>
      <c r="F21" s="163">
        <f>'[4]Schedule 6'!$C18</f>
        <v>37000</v>
      </c>
      <c r="G21" s="164"/>
      <c r="H21" s="162">
        <f t="shared" si="0"/>
        <v>71627.44</v>
      </c>
      <c r="I21" s="164"/>
      <c r="J21" s="163">
        <f>'[4]Schedule 6'!$E18</f>
        <v>53317.19</v>
      </c>
      <c r="K21" s="164"/>
      <c r="L21" s="163">
        <f>H21-J21</f>
        <v>18310.25</v>
      </c>
      <c r="M21" s="19"/>
      <c r="N21" s="19"/>
      <c r="O21" s="19"/>
      <c r="P21" s="19"/>
    </row>
    <row r="22" spans="2:16" ht="12.75">
      <c r="B22" s="19" t="s">
        <v>182</v>
      </c>
      <c r="C22" s="19"/>
      <c r="D22" s="165">
        <f>SUM(D17:D21)</f>
        <v>137381.03</v>
      </c>
      <c r="E22" s="163"/>
      <c r="F22" s="165">
        <f>SUM(F17:F21)</f>
        <v>1026300</v>
      </c>
      <c r="G22" s="164"/>
      <c r="H22" s="166">
        <f t="shared" si="0"/>
        <v>1163681.03</v>
      </c>
      <c r="I22" s="164"/>
      <c r="J22" s="165">
        <f>SUM(J17:J21)</f>
        <v>1020505.21</v>
      </c>
      <c r="K22" s="164"/>
      <c r="L22" s="165">
        <f>SUM(L17:L21)</f>
        <v>143175.82</v>
      </c>
      <c r="M22" s="19"/>
      <c r="N22" s="19"/>
      <c r="O22" s="19"/>
      <c r="P22" s="19"/>
    </row>
    <row r="23" spans="2:16" ht="12.75">
      <c r="B23" s="19"/>
      <c r="C23" s="19"/>
      <c r="D23" s="163"/>
      <c r="E23" s="163"/>
      <c r="F23" s="163"/>
      <c r="G23" s="164"/>
      <c r="H23" s="162"/>
      <c r="I23" s="164"/>
      <c r="J23" s="163"/>
      <c r="K23" s="164"/>
      <c r="L23" s="163"/>
      <c r="M23" s="19"/>
      <c r="N23" s="19"/>
      <c r="O23" s="19"/>
      <c r="P23" s="19"/>
    </row>
    <row r="24" spans="1:16" ht="12.75">
      <c r="A24" s="167" t="s">
        <v>184</v>
      </c>
      <c r="B24" s="19"/>
      <c r="C24" s="19"/>
      <c r="D24" s="163"/>
      <c r="E24" s="163"/>
      <c r="F24" s="163"/>
      <c r="G24" s="164"/>
      <c r="H24" s="162"/>
      <c r="I24" s="164"/>
      <c r="J24" s="163"/>
      <c r="K24" s="164"/>
      <c r="L24" s="163"/>
      <c r="M24" s="19"/>
      <c r="N24" s="19"/>
      <c r="O24" s="19"/>
      <c r="P24" s="19"/>
    </row>
    <row r="25" spans="1:16" ht="12.75">
      <c r="A25" s="167"/>
      <c r="B25" s="19" t="str">
        <f>'[5]Schedule 6'!$A14</f>
        <v>Craft Center Instruction</v>
      </c>
      <c r="C25" s="19"/>
      <c r="D25" s="163">
        <f>'[5]Schedule 6'!$B26</f>
        <v>0</v>
      </c>
      <c r="E25" s="163"/>
      <c r="F25" s="163">
        <f>'[5]Schedule 6'!$C26</f>
        <v>700900</v>
      </c>
      <c r="G25" s="164"/>
      <c r="H25" s="162">
        <f>D25+F25</f>
        <v>700900</v>
      </c>
      <c r="I25" s="164"/>
      <c r="J25" s="163">
        <f>'[5]Schedule 6'!$E26</f>
        <v>700900</v>
      </c>
      <c r="K25" s="164"/>
      <c r="L25" s="163">
        <f>H25-J25</f>
        <v>0</v>
      </c>
      <c r="M25" s="19"/>
      <c r="N25" s="19"/>
      <c r="O25" s="19"/>
      <c r="P25" s="19"/>
    </row>
    <row r="26" spans="1:16" ht="12.75">
      <c r="A26" s="167"/>
      <c r="B26" s="19"/>
      <c r="C26" s="19"/>
      <c r="D26" s="163"/>
      <c r="E26" s="163"/>
      <c r="F26" s="163"/>
      <c r="G26" s="164"/>
      <c r="H26" s="162"/>
      <c r="I26" s="164"/>
      <c r="J26" s="163"/>
      <c r="K26" s="164"/>
      <c r="L26" s="163"/>
      <c r="M26" s="19"/>
      <c r="N26" s="19"/>
      <c r="O26" s="19"/>
      <c r="P26" s="19"/>
    </row>
    <row r="27" spans="1:16" ht="12.75">
      <c r="A27" s="157" t="s">
        <v>185</v>
      </c>
      <c r="B27" s="19"/>
      <c r="C27" s="19"/>
      <c r="D27" s="163"/>
      <c r="E27" s="163"/>
      <c r="F27" s="163"/>
      <c r="G27" s="164"/>
      <c r="H27" s="162"/>
      <c r="I27" s="164"/>
      <c r="J27" s="163"/>
      <c r="K27" s="164"/>
      <c r="L27" s="163"/>
      <c r="M27" s="19"/>
      <c r="N27" s="19"/>
      <c r="O27" s="19"/>
      <c r="P27" s="19"/>
    </row>
    <row r="28" spans="1:16" ht="12.75">
      <c r="A28" s="167"/>
      <c r="B28" s="19" t="str">
        <f>'[6]Schedule 6'!$A$14</f>
        <v>University Center</v>
      </c>
      <c r="C28" s="19"/>
      <c r="D28" s="163">
        <f>'[6]Schedule 6'!$B$14</f>
        <v>0</v>
      </c>
      <c r="E28" s="163"/>
      <c r="F28" s="163">
        <f>'[6]Schedule 6'!$C$14</f>
        <v>72700</v>
      </c>
      <c r="G28" s="164"/>
      <c r="H28" s="162">
        <f>D28+F28</f>
        <v>72700</v>
      </c>
      <c r="I28" s="164"/>
      <c r="J28" s="163">
        <f>'[6]Schedule 6'!$E$14</f>
        <v>72700</v>
      </c>
      <c r="K28" s="164"/>
      <c r="L28" s="163">
        <f>H28-J28</f>
        <v>0</v>
      </c>
      <c r="M28" s="19"/>
      <c r="N28" s="19"/>
      <c r="O28" s="19"/>
      <c r="P28" s="19"/>
    </row>
    <row r="29" spans="1:16" ht="12.75">
      <c r="A29" s="167"/>
      <c r="B29" s="19"/>
      <c r="C29" s="19"/>
      <c r="D29" s="163"/>
      <c r="E29" s="163"/>
      <c r="F29" s="163"/>
      <c r="G29" s="164"/>
      <c r="H29" s="162"/>
      <c r="I29" s="164"/>
      <c r="J29" s="163"/>
      <c r="K29" s="164"/>
      <c r="L29" s="163"/>
      <c r="M29" s="19"/>
      <c r="N29" s="19"/>
      <c r="O29" s="19"/>
      <c r="P29" s="19"/>
    </row>
    <row r="30" spans="1:16" ht="12.75">
      <c r="A30" s="167" t="s">
        <v>186</v>
      </c>
      <c r="B30" s="19"/>
      <c r="C30" s="19"/>
      <c r="D30" s="163"/>
      <c r="E30" s="163"/>
      <c r="F30" s="163"/>
      <c r="G30" s="164"/>
      <c r="H30" s="162"/>
      <c r="I30" s="164"/>
      <c r="J30" s="163"/>
      <c r="K30" s="164"/>
      <c r="L30" s="163"/>
      <c r="M30" s="19"/>
      <c r="N30" s="19"/>
      <c r="O30" s="19"/>
      <c r="P30" s="19"/>
    </row>
    <row r="31" spans="1:16" ht="12.75">
      <c r="A31" s="167"/>
      <c r="B31" s="19" t="str">
        <f>'[7]Schedule 6'!$A$14</f>
        <v>Oak Ridge Branch Campus</v>
      </c>
      <c r="C31" s="19"/>
      <c r="D31" s="163">
        <f>'[7]Schedule 6'!$B$14</f>
        <v>0</v>
      </c>
      <c r="E31" s="163"/>
      <c r="F31" s="163">
        <f>'[7]Schedule 6'!$C$14</f>
        <v>150000</v>
      </c>
      <c r="G31" s="164"/>
      <c r="H31" s="162">
        <f>D31+F31</f>
        <v>150000</v>
      </c>
      <c r="I31" s="164"/>
      <c r="J31" s="163">
        <f>'[7]Schedule 6'!$E$14</f>
        <v>150000</v>
      </c>
      <c r="K31" s="164"/>
      <c r="L31" s="163">
        <f>H31-J31</f>
        <v>0</v>
      </c>
      <c r="M31" s="19"/>
      <c r="N31" s="19"/>
      <c r="O31" s="19"/>
      <c r="P31" s="19"/>
    </row>
    <row r="32" spans="1:16" ht="13.5" thickBot="1">
      <c r="A32" s="157" t="s">
        <v>176</v>
      </c>
      <c r="B32" s="19"/>
      <c r="C32" s="19"/>
      <c r="D32" s="168">
        <f>D14+D22+D25+D28+D31</f>
        <v>1080739.11</v>
      </c>
      <c r="E32" s="19"/>
      <c r="F32" s="168">
        <f>F14+F22+F25+F28+F31</f>
        <v>2439400</v>
      </c>
      <c r="G32" s="164"/>
      <c r="H32" s="168">
        <f>H14+H22+H25+H28+H31</f>
        <v>3520139.1100000003</v>
      </c>
      <c r="I32" s="164"/>
      <c r="J32" s="168">
        <f>J14+J22+J25+J28+J31</f>
        <v>2755050.0999999996</v>
      </c>
      <c r="K32" s="164"/>
      <c r="L32" s="169">
        <f>H32-J32</f>
        <v>765089.0100000007</v>
      </c>
      <c r="M32" s="19"/>
      <c r="N32" s="19"/>
      <c r="O32" s="19"/>
      <c r="P32" s="19"/>
    </row>
    <row r="33" spans="1:16" ht="13.5" thickTop="1">
      <c r="A33" s="157"/>
      <c r="B33" s="19"/>
      <c r="C33" s="19"/>
      <c r="D33" s="19"/>
      <c r="E33" s="19"/>
      <c r="F33" s="164"/>
      <c r="G33" s="164"/>
      <c r="H33" s="164"/>
      <c r="I33" s="164"/>
      <c r="J33" s="164"/>
      <c r="K33" s="164"/>
      <c r="L33" s="164"/>
      <c r="M33" s="19"/>
      <c r="N33" s="19"/>
      <c r="O33" s="19"/>
      <c r="P33" s="19"/>
    </row>
    <row r="34" spans="1:12" s="19" customFormat="1" ht="12.75">
      <c r="A34" s="157"/>
      <c r="F34" s="164"/>
      <c r="G34" s="164"/>
      <c r="H34" s="164"/>
      <c r="I34" s="164"/>
      <c r="J34" s="164"/>
      <c r="K34" s="164"/>
      <c r="L34" s="164"/>
    </row>
    <row r="35" spans="1:12" s="19" customFormat="1" ht="12.75">
      <c r="A35" s="157"/>
      <c r="D35" s="163"/>
      <c r="E35" s="163"/>
      <c r="F35" s="163"/>
      <c r="G35" s="164"/>
      <c r="H35" s="162"/>
      <c r="I35" s="164"/>
      <c r="J35" s="163"/>
      <c r="K35" s="164"/>
      <c r="L35" s="163"/>
    </row>
    <row r="36" spans="1:12" s="19" customFormat="1" ht="12.75">
      <c r="A36" s="157"/>
      <c r="D36" s="163"/>
      <c r="E36" s="163"/>
      <c r="F36" s="163"/>
      <c r="G36" s="164"/>
      <c r="H36" s="162"/>
      <c r="I36" s="164"/>
      <c r="J36" s="163"/>
      <c r="K36" s="164"/>
      <c r="L36" s="163"/>
    </row>
    <row r="37" spans="4:12" s="19" customFormat="1" ht="12.75">
      <c r="D37" s="163"/>
      <c r="E37" s="163"/>
      <c r="F37" s="163"/>
      <c r="G37" s="164"/>
      <c r="H37" s="162"/>
      <c r="I37" s="164"/>
      <c r="J37" s="163"/>
      <c r="K37" s="164"/>
      <c r="L37" s="163"/>
    </row>
    <row r="38" spans="1:12" s="19" customFormat="1" ht="12.75">
      <c r="A38" s="167"/>
      <c r="D38" s="163"/>
      <c r="E38" s="163"/>
      <c r="F38" s="163"/>
      <c r="H38" s="162"/>
      <c r="J38" s="163"/>
      <c r="L38" s="163"/>
    </row>
    <row r="39" spans="1:12" s="19" customFormat="1" ht="12.75">
      <c r="A39" s="167"/>
      <c r="D39" s="163"/>
      <c r="E39" s="163"/>
      <c r="F39" s="163"/>
      <c r="G39" s="170"/>
      <c r="H39" s="162"/>
      <c r="I39" s="170"/>
      <c r="J39" s="163"/>
      <c r="K39" s="170"/>
      <c r="L39" s="163"/>
    </row>
    <row r="40" spans="1:12" s="19" customFormat="1" ht="12.75">
      <c r="A40" s="167"/>
      <c r="D40" s="163"/>
      <c r="E40" s="163"/>
      <c r="F40" s="163"/>
      <c r="H40" s="162"/>
      <c r="J40" s="163"/>
      <c r="L40" s="163"/>
    </row>
    <row r="41" spans="4:19" s="19" customFormat="1" ht="12.75">
      <c r="D41" s="163"/>
      <c r="E41" s="163"/>
      <c r="F41" s="163"/>
      <c r="G41" s="164"/>
      <c r="H41" s="162"/>
      <c r="I41" s="164"/>
      <c r="J41" s="163"/>
      <c r="K41" s="164"/>
      <c r="L41" s="163"/>
      <c r="M41" s="164"/>
      <c r="N41" s="164"/>
      <c r="O41" s="164"/>
      <c r="P41" s="164"/>
      <c r="Q41" s="164"/>
      <c r="R41" s="164"/>
      <c r="S41" s="164"/>
    </row>
    <row r="42" spans="1:19" s="19" customFormat="1" ht="12.75">
      <c r="A42" s="167"/>
      <c r="D42" s="163"/>
      <c r="E42" s="163"/>
      <c r="F42" s="163"/>
      <c r="G42" s="164"/>
      <c r="H42" s="162"/>
      <c r="I42" s="164"/>
      <c r="J42" s="163"/>
      <c r="K42" s="164"/>
      <c r="L42" s="163"/>
      <c r="M42" s="164"/>
      <c r="N42" s="164"/>
      <c r="O42" s="164"/>
      <c r="P42" s="164"/>
      <c r="Q42" s="164"/>
      <c r="R42" s="164"/>
      <c r="S42" s="164"/>
    </row>
    <row r="43" spans="1:19" s="19" customFormat="1" ht="12.75">
      <c r="A43" s="167"/>
      <c r="D43" s="163"/>
      <c r="E43" s="163"/>
      <c r="F43" s="163"/>
      <c r="G43" s="164"/>
      <c r="H43" s="162"/>
      <c r="I43" s="164"/>
      <c r="J43" s="163"/>
      <c r="K43" s="164"/>
      <c r="L43" s="163"/>
      <c r="M43" s="164"/>
      <c r="N43" s="164"/>
      <c r="O43" s="164"/>
      <c r="P43" s="164"/>
      <c r="Q43" s="164"/>
      <c r="R43" s="164"/>
      <c r="S43" s="164"/>
    </row>
    <row r="44" spans="1:19" s="19" customFormat="1" ht="12.75">
      <c r="A44" s="167"/>
      <c r="D44" s="163"/>
      <c r="E44" s="163"/>
      <c r="F44" s="163"/>
      <c r="G44" s="164"/>
      <c r="H44" s="162"/>
      <c r="I44" s="164"/>
      <c r="J44" s="163"/>
      <c r="K44" s="164"/>
      <c r="L44" s="163"/>
      <c r="M44" s="164"/>
      <c r="N44" s="164"/>
      <c r="O44" s="164"/>
      <c r="P44" s="164"/>
      <c r="Q44" s="164"/>
      <c r="R44" s="164"/>
      <c r="S44" s="164"/>
    </row>
    <row r="45" spans="1:19" s="19" customFormat="1" ht="12.75">
      <c r="A45" s="157"/>
      <c r="D45" s="163"/>
      <c r="F45" s="163"/>
      <c r="G45" s="164"/>
      <c r="H45" s="162"/>
      <c r="I45" s="164"/>
      <c r="J45" s="163"/>
      <c r="K45" s="164"/>
      <c r="L45" s="163"/>
      <c r="M45" s="164"/>
      <c r="N45" s="164"/>
      <c r="O45" s="164"/>
      <c r="P45" s="164"/>
      <c r="Q45" s="164"/>
      <c r="R45" s="164"/>
      <c r="S45" s="164"/>
    </row>
    <row r="46" spans="1:19" s="19" customFormat="1" ht="12.75">
      <c r="A46" s="167"/>
      <c r="D46" s="163"/>
      <c r="E46" s="163"/>
      <c r="F46" s="163"/>
      <c r="G46" s="164"/>
      <c r="H46" s="171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</row>
    <row r="47" spans="1:19" s="19" customFormat="1" ht="12.75">
      <c r="A47" s="157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</row>
    <row r="48" spans="1:19" s="19" customFormat="1" ht="12.75">
      <c r="A48" s="157"/>
      <c r="D48" s="159"/>
      <c r="E48" s="159"/>
      <c r="F48" s="159"/>
      <c r="G48" s="164"/>
      <c r="H48" s="160"/>
      <c r="I48" s="164"/>
      <c r="J48" s="172"/>
      <c r="K48" s="164"/>
      <c r="L48" s="172"/>
      <c r="M48" s="164"/>
      <c r="N48" s="164"/>
      <c r="O48" s="164"/>
      <c r="P48" s="164"/>
      <c r="Q48" s="164"/>
      <c r="R48" s="164"/>
      <c r="S48" s="164"/>
    </row>
    <row r="49" spans="1:19" s="19" customFormat="1" ht="12.75">
      <c r="A49" s="157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</row>
    <row r="50" spans="1:19" s="19" customFormat="1" ht="12.75">
      <c r="A50" s="157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</row>
    <row r="51" s="19" customFormat="1" ht="12.75">
      <c r="A51" s="157"/>
    </row>
    <row r="52" spans="1:19" s="19" customFormat="1" ht="12.75">
      <c r="A52" s="157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</row>
    <row r="53" s="19" customFormat="1" ht="12.75">
      <c r="A53" s="157"/>
    </row>
    <row r="54" spans="1:33" s="19" customFormat="1" ht="12.75">
      <c r="A54" s="157"/>
      <c r="AG54" s="173"/>
    </row>
    <row r="55" spans="1:32" s="19" customFormat="1" ht="12.75">
      <c r="A55" s="157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</row>
    <row r="56" s="19" customFormat="1" ht="12.75">
      <c r="A56" s="157"/>
    </row>
    <row r="57" spans="1:33" s="19" customFormat="1" ht="12.75">
      <c r="A57" s="157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</row>
    <row r="58" spans="1:33" s="19" customFormat="1" ht="12.75">
      <c r="A58" s="157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</row>
    <row r="59" spans="1:33" s="19" customFormat="1" ht="12.75">
      <c r="A59" s="157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</row>
    <row r="60" spans="1:33" s="19" customFormat="1" ht="12.75">
      <c r="A60" s="157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</row>
    <row r="61" spans="1:33" s="19" customFormat="1" ht="12.75">
      <c r="A61" s="157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</row>
    <row r="62" spans="1:33" s="19" customFormat="1" ht="12.75">
      <c r="A62" s="157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</row>
    <row r="63" spans="1:33" s="19" customFormat="1" ht="12.75">
      <c r="A63" s="157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</row>
    <row r="64" spans="1:33" s="19" customFormat="1" ht="12.75">
      <c r="A64" s="157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</row>
    <row r="65" spans="1:33" s="19" customFormat="1" ht="12.75">
      <c r="A65" s="157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</row>
    <row r="66" spans="1:33" s="19" customFormat="1" ht="12.75">
      <c r="A66" s="157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</row>
    <row r="67" spans="1:33" s="19" customFormat="1" ht="12.75">
      <c r="A67" s="157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</row>
    <row r="68" s="19" customFormat="1" ht="12.75">
      <c r="A68" s="157"/>
    </row>
    <row r="69" spans="1:33" s="19" customFormat="1" ht="12.75">
      <c r="A69" s="157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</row>
    <row r="70" s="19" customFormat="1" ht="12.75">
      <c r="A70" s="157"/>
    </row>
    <row r="71" s="19" customFormat="1" ht="12.75">
      <c r="A71" s="157"/>
    </row>
    <row r="72" spans="1:9" s="19" customFormat="1" ht="12.75">
      <c r="A72" s="157"/>
      <c r="F72" s="158"/>
      <c r="G72" s="158"/>
      <c r="H72" s="158"/>
      <c r="I72" s="158"/>
    </row>
    <row r="73" s="19" customFormat="1" ht="12.75">
      <c r="A73" s="157"/>
    </row>
    <row r="74" spans="1:9" s="19" customFormat="1" ht="12.75">
      <c r="A74" s="157"/>
      <c r="F74" s="164"/>
      <c r="G74" s="164"/>
      <c r="H74" s="164"/>
      <c r="I74" s="164"/>
    </row>
    <row r="75" s="19" customFormat="1" ht="12.75">
      <c r="A75" s="157"/>
    </row>
    <row r="76" spans="1:9" s="19" customFormat="1" ht="12.75">
      <c r="A76" s="157"/>
      <c r="F76" s="164"/>
      <c r="G76" s="164"/>
      <c r="H76" s="164"/>
      <c r="I76" s="164"/>
    </row>
    <row r="77" spans="1:9" s="19" customFormat="1" ht="12.75">
      <c r="A77" s="157"/>
      <c r="F77" s="164"/>
      <c r="G77" s="164"/>
      <c r="H77" s="164"/>
      <c r="I77" s="164"/>
    </row>
    <row r="78" spans="1:9" s="19" customFormat="1" ht="12.75">
      <c r="A78" s="157"/>
      <c r="F78" s="164"/>
      <c r="G78" s="164"/>
      <c r="H78" s="164"/>
      <c r="I78" s="164"/>
    </row>
    <row r="79" s="19" customFormat="1" ht="12.75">
      <c r="A79" s="157"/>
    </row>
    <row r="80" spans="1:9" s="19" customFormat="1" ht="12.75">
      <c r="A80" s="157"/>
      <c r="F80" s="164"/>
      <c r="G80" s="164"/>
      <c r="H80" s="164"/>
      <c r="I80" s="164"/>
    </row>
    <row r="81" s="19" customFormat="1" ht="12.75">
      <c r="A81" s="157"/>
    </row>
    <row r="82" spans="1:9" s="19" customFormat="1" ht="12.75">
      <c r="A82" s="157"/>
      <c r="F82" s="164"/>
      <c r="G82" s="164"/>
      <c r="H82" s="164"/>
      <c r="I82" s="164"/>
    </row>
    <row r="83" s="19" customFormat="1" ht="12.75">
      <c r="A83" s="157"/>
    </row>
    <row r="84" spans="1:9" s="19" customFormat="1" ht="12.75">
      <c r="A84" s="157"/>
      <c r="F84" s="164"/>
      <c r="G84" s="164"/>
      <c r="H84" s="164"/>
      <c r="I84" s="164"/>
    </row>
    <row r="85" s="19" customFormat="1" ht="12.75">
      <c r="A85" s="157"/>
    </row>
    <row r="86" spans="1:9" s="19" customFormat="1" ht="12.75">
      <c r="A86" s="157"/>
      <c r="F86" s="174"/>
      <c r="G86" s="174"/>
      <c r="H86" s="174"/>
      <c r="I86" s="174"/>
    </row>
    <row r="87" s="19" customFormat="1" ht="12.75">
      <c r="A87" s="157"/>
    </row>
    <row r="88" s="19" customFormat="1" ht="12.75">
      <c r="A88" s="157"/>
    </row>
    <row r="89" s="19" customFormat="1" ht="12.75">
      <c r="A89" s="157"/>
    </row>
    <row r="90" s="19" customFormat="1" ht="12.75">
      <c r="A90" s="157"/>
    </row>
    <row r="91" s="19" customFormat="1" ht="12.75">
      <c r="A91" s="157"/>
    </row>
    <row r="92" s="19" customFormat="1" ht="12.75">
      <c r="A92" s="157"/>
    </row>
    <row r="93" spans="1:16" ht="12.75">
      <c r="A93" s="157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12.75">
      <c r="A94" s="157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12.75">
      <c r="A95" s="157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12.75">
      <c r="A96" s="157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12.75">
      <c r="A97" s="157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12.75">
      <c r="A98" s="157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12.75">
      <c r="A99" s="157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12.75">
      <c r="A100" s="157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ht="12.75">
      <c r="A101" s="157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12.75">
      <c r="A102" s="157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ht="12.75">
      <c r="A103" s="157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12.75">
      <c r="A104" s="157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12.75">
      <c r="A105" s="157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12.75">
      <c r="A106" s="157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12.75">
      <c r="A107" s="157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2.75">
      <c r="A108" s="157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ht="12.75">
      <c r="A109" s="157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ht="12.75">
      <c r="A110" s="157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 ht="12.75">
      <c r="A111" s="157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ht="12.75">
      <c r="A112" s="157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ht="12.75">
      <c r="A113" s="157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 ht="12.75">
      <c r="A114" s="157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 ht="12.75">
      <c r="A115" s="157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 ht="12.75">
      <c r="A116" s="157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ht="12.75">
      <c r="A117" s="157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 ht="12.75">
      <c r="A118" s="157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 ht="12.75">
      <c r="A119" s="157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 ht="12.75">
      <c r="A120" s="157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 ht="12.75">
      <c r="A121" s="157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ht="12.75">
      <c r="A122" s="157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ht="12.75">
      <c r="A123" s="157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 ht="12.75">
      <c r="A124" s="157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ht="12.75">
      <c r="A125" s="157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ht="12.75">
      <c r="A126" s="157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ht="12.75">
      <c r="A127" s="157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 ht="12.75">
      <c r="A128" s="157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2.75">
      <c r="A129" s="157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2.75">
      <c r="A130" s="157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2.75">
      <c r="A131" s="157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2.75">
      <c r="A132" s="157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2.75">
      <c r="A133" s="157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2.75">
      <c r="A134" s="157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2.75">
      <c r="A135" s="157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2.75">
      <c r="A136" s="157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2.75">
      <c r="A137" s="157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2.75">
      <c r="A138" s="157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2.75">
      <c r="A139" s="157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2.75">
      <c r="A140" s="157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2.75">
      <c r="A141" s="157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2.75">
      <c r="A142" s="157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2.75">
      <c r="A143" s="157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2.75">
      <c r="A144" s="157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2.75">
      <c r="A145" s="157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2.75">
      <c r="A146" s="157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2.75">
      <c r="A147" s="157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2.75">
      <c r="A148" s="157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2.75">
      <c r="A149" s="157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2.75">
      <c r="A150" s="157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2.75">
      <c r="A151" s="157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2.75">
      <c r="A152" s="157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2.75">
      <c r="A153" s="157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2.75">
      <c r="A154" s="157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2.75">
      <c r="A155" s="157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2.75">
      <c r="A156" s="157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2.75">
      <c r="A157" s="157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2.75">
      <c r="A158" s="157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2.75">
      <c r="A159" s="157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2.75">
      <c r="A160" s="157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2.75">
      <c r="A161" s="157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2.75">
      <c r="A162" s="157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2.75">
      <c r="A163" s="157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2.75">
      <c r="A164" s="157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2.75">
      <c r="A165" s="157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2.75">
      <c r="A166" s="157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2.75">
      <c r="A167" s="157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2.75">
      <c r="A168" s="157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2.75">
      <c r="A169" s="157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2.75">
      <c r="A170" s="157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2.75">
      <c r="A171" s="157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2.75">
      <c r="A172" s="157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2.75">
      <c r="A173" s="157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2.75">
      <c r="A174" s="157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2.75">
      <c r="A175" s="157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2.75">
      <c r="A176" s="157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2.75">
      <c r="A177" s="157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2.75">
      <c r="A178" s="157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2.75">
      <c r="A179" s="157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2.75">
      <c r="A180" s="157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2.75">
      <c r="A181" s="157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2.75">
      <c r="A182" s="157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2.75">
      <c r="A183" s="157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2.75">
      <c r="A184" s="157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2.75">
      <c r="A185" s="157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2.75">
      <c r="A186" s="157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2.75">
      <c r="A187" s="157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2.75">
      <c r="A188" s="157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2.75">
      <c r="A189" s="157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2.75">
      <c r="A190" s="157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2.75">
      <c r="A191" s="157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2.75">
      <c r="A192" s="157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2.75">
      <c r="A193" s="157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2.75">
      <c r="A194" s="157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2.75">
      <c r="A195" s="157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2.75">
      <c r="A196" s="157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2.75">
      <c r="A197" s="157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2.75">
      <c r="A198" s="157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2.75">
      <c r="A199" s="157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2.75">
      <c r="A200" s="157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2.75">
      <c r="A201" s="157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2.75">
      <c r="A202" s="157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2.75">
      <c r="A203" s="157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2.75">
      <c r="A204" s="157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2.75">
      <c r="A205" s="157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2.75">
      <c r="A206" s="157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2.75">
      <c r="A207" s="157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2.75">
      <c r="A208" s="157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2.75">
      <c r="A209" s="157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2.75">
      <c r="A210" s="157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2.75">
      <c r="A211" s="157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2.75">
      <c r="A212" s="157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2.75">
      <c r="A213" s="157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2.75">
      <c r="A214" s="157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2.75">
      <c r="A215" s="157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2.75">
      <c r="A216" s="157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2.75">
      <c r="A217" s="157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2.75">
      <c r="A218" s="157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2.75">
      <c r="A219" s="157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2.75">
      <c r="A220" s="157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2.75">
      <c r="A221" s="157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2.75">
      <c r="A222" s="157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2.75">
      <c r="A223" s="157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2.75">
      <c r="A224" s="157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2.75">
      <c r="A225" s="157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2.75">
      <c r="A226" s="157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2.75">
      <c r="A227" s="157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2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</sheetData>
  <mergeCells count="3">
    <mergeCell ref="A2:L2"/>
    <mergeCell ref="A3:L3"/>
    <mergeCell ref="A4:L4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Header>&amp;RAttachment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08"/>
  <sheetViews>
    <sheetView showGridLines="0" workbookViewId="0" topLeftCell="A1">
      <selection activeCell="E136" sqref="E136"/>
    </sheetView>
  </sheetViews>
  <sheetFormatPr defaultColWidth="9.7109375" defaultRowHeight="12.75"/>
  <cols>
    <col min="1" max="1" width="2.421875" style="179" customWidth="1"/>
    <col min="2" max="2" width="15.140625" style="179" customWidth="1"/>
    <col min="3" max="3" width="2.7109375" style="179" customWidth="1"/>
    <col min="4" max="4" width="35.7109375" style="179" customWidth="1"/>
    <col min="5" max="6" width="9.140625" style="179" customWidth="1"/>
    <col min="7" max="7" width="3.7109375" style="179" customWidth="1"/>
    <col min="8" max="8" width="16.28125" style="179" customWidth="1"/>
    <col min="9" max="9" width="2.7109375" style="179" customWidth="1"/>
    <col min="10" max="10" width="11.7109375" style="179" customWidth="1"/>
    <col min="11" max="16384" width="9.7109375" style="179" customWidth="1"/>
  </cols>
  <sheetData>
    <row r="1" spans="1:9" ht="22.5" customHeight="1" thickTop="1">
      <c r="A1" s="175" t="s">
        <v>0</v>
      </c>
      <c r="B1" s="176"/>
      <c r="C1" s="176"/>
      <c r="D1" s="177"/>
      <c r="E1" s="177"/>
      <c r="F1" s="177"/>
      <c r="G1" s="176"/>
      <c r="H1" s="176"/>
      <c r="I1" s="178"/>
    </row>
    <row r="2" spans="1:9" ht="12" customHeight="1">
      <c r="A2" s="180" t="s">
        <v>187</v>
      </c>
      <c r="B2" s="181"/>
      <c r="C2" s="181"/>
      <c r="D2" s="182"/>
      <c r="E2" s="182"/>
      <c r="F2" s="182"/>
      <c r="G2" s="181"/>
      <c r="H2" s="181"/>
      <c r="I2" s="183"/>
    </row>
    <row r="3" spans="1:9" ht="12" customHeight="1">
      <c r="A3" s="180" t="s">
        <v>125</v>
      </c>
      <c r="B3" s="181"/>
      <c r="C3" s="181"/>
      <c r="D3" s="182"/>
      <c r="E3" s="182"/>
      <c r="F3" s="182"/>
      <c r="G3" s="181"/>
      <c r="H3" s="181"/>
      <c r="I3" s="183"/>
    </row>
    <row r="4" spans="1:9" ht="12.75" customHeight="1" thickBot="1">
      <c r="A4" s="184"/>
      <c r="B4" s="185"/>
      <c r="C4" s="185"/>
      <c r="D4" s="185"/>
      <c r="E4" s="185"/>
      <c r="F4" s="185"/>
      <c r="G4" s="185"/>
      <c r="H4" s="185"/>
      <c r="I4" s="186"/>
    </row>
    <row r="5" spans="1:9" ht="12" customHeight="1">
      <c r="A5" s="187"/>
      <c r="B5" s="188"/>
      <c r="C5" s="188"/>
      <c r="D5" s="188"/>
      <c r="E5" s="188"/>
      <c r="F5" s="188"/>
      <c r="I5" s="189"/>
    </row>
    <row r="6" spans="1:9" ht="12" customHeight="1">
      <c r="A6" s="187"/>
      <c r="B6" s="188"/>
      <c r="C6" s="188"/>
      <c r="D6" s="188"/>
      <c r="E6" s="188"/>
      <c r="F6" s="188"/>
      <c r="G6" s="190"/>
      <c r="H6" s="190"/>
      <c r="I6" s="189"/>
    </row>
    <row r="7" spans="1:9" ht="12" customHeight="1">
      <c r="A7" s="187"/>
      <c r="B7" s="188"/>
      <c r="C7" s="188"/>
      <c r="D7" s="188"/>
      <c r="E7" s="188"/>
      <c r="F7" s="188"/>
      <c r="G7" s="190"/>
      <c r="H7" s="191" t="s">
        <v>125</v>
      </c>
      <c r="I7" s="192"/>
    </row>
    <row r="8" spans="1:9" ht="12" customHeight="1">
      <c r="A8" s="187"/>
      <c r="B8" s="193" t="s">
        <v>61</v>
      </c>
      <c r="C8" s="194"/>
      <c r="D8" s="193" t="s">
        <v>188</v>
      </c>
      <c r="E8" s="188"/>
      <c r="F8" s="188"/>
      <c r="G8" s="194"/>
      <c r="H8" s="195" t="s">
        <v>160</v>
      </c>
      <c r="I8" s="196"/>
    </row>
    <row r="9" spans="1:9" ht="12.75" customHeight="1">
      <c r="A9" s="187"/>
      <c r="B9" s="197"/>
      <c r="C9" s="197"/>
      <c r="D9" s="197"/>
      <c r="E9" s="197"/>
      <c r="F9" s="197"/>
      <c r="G9" s="197"/>
      <c r="H9" s="197"/>
      <c r="I9" s="198"/>
    </row>
    <row r="10" spans="1:10" ht="12" customHeight="1">
      <c r="A10" s="187"/>
      <c r="B10" s="199" t="s">
        <v>86</v>
      </c>
      <c r="C10" s="199"/>
      <c r="D10" s="199" t="s">
        <v>189</v>
      </c>
      <c r="E10" s="197"/>
      <c r="F10" s="197"/>
      <c r="G10" s="200"/>
      <c r="H10" s="200">
        <v>22000</v>
      </c>
      <c r="I10" s="201"/>
      <c r="J10" s="202"/>
    </row>
    <row r="11" spans="1:10" ht="12" customHeight="1">
      <c r="A11" s="187"/>
      <c r="B11" s="197"/>
      <c r="C11" s="197"/>
      <c r="D11" s="199" t="s">
        <v>190</v>
      </c>
      <c r="E11" s="197"/>
      <c r="F11" s="197"/>
      <c r="G11" s="203"/>
      <c r="H11" s="203">
        <v>85000</v>
      </c>
      <c r="I11" s="204"/>
      <c r="J11" s="202"/>
    </row>
    <row r="12" spans="1:10" ht="12" customHeight="1">
      <c r="A12" s="187"/>
      <c r="B12" s="197"/>
      <c r="C12" s="197"/>
      <c r="D12" s="199" t="s">
        <v>191</v>
      </c>
      <c r="E12" s="197"/>
      <c r="F12" s="197"/>
      <c r="G12" s="203"/>
      <c r="H12" s="203">
        <v>9000</v>
      </c>
      <c r="I12" s="204"/>
      <c r="J12" s="202"/>
    </row>
    <row r="13" spans="1:10" ht="12" customHeight="1">
      <c r="A13" s="187"/>
      <c r="B13" s="197"/>
      <c r="C13" s="197"/>
      <c r="D13" s="199" t="s">
        <v>192</v>
      </c>
      <c r="E13" s="197"/>
      <c r="F13" s="197"/>
      <c r="G13" s="203"/>
      <c r="H13" s="203">
        <v>13000</v>
      </c>
      <c r="I13" s="204"/>
      <c r="J13" s="202"/>
    </row>
    <row r="14" spans="1:10" ht="12" customHeight="1">
      <c r="A14" s="187"/>
      <c r="B14" s="197"/>
      <c r="C14" s="197"/>
      <c r="D14" s="199" t="s">
        <v>193</v>
      </c>
      <c r="E14" s="197"/>
      <c r="F14" s="197"/>
      <c r="G14" s="203"/>
      <c r="H14" s="203">
        <v>11000</v>
      </c>
      <c r="I14" s="204"/>
      <c r="J14" s="202"/>
    </row>
    <row r="15" spans="1:10" ht="12" customHeight="1">
      <c r="A15" s="187"/>
      <c r="B15" s="197"/>
      <c r="C15" s="197"/>
      <c r="D15" s="197"/>
      <c r="E15" s="197"/>
      <c r="F15" s="197"/>
      <c r="G15" s="205"/>
      <c r="H15" s="205"/>
      <c r="I15" s="206"/>
      <c r="J15" s="202"/>
    </row>
    <row r="16" spans="1:10" ht="12" customHeight="1">
      <c r="A16" s="187"/>
      <c r="B16" s="197"/>
      <c r="C16" s="197"/>
      <c r="D16" s="197"/>
      <c r="E16" s="197"/>
      <c r="F16" s="197"/>
      <c r="G16" s="200"/>
      <c r="H16" s="207">
        <f>SUM(H10:H15)</f>
        <v>140000</v>
      </c>
      <c r="I16" s="201"/>
      <c r="J16" s="202"/>
    </row>
    <row r="17" spans="1:10" ht="12.75" customHeight="1">
      <c r="A17" s="187"/>
      <c r="B17" s="197"/>
      <c r="C17" s="197"/>
      <c r="D17" s="197"/>
      <c r="E17" s="197"/>
      <c r="F17" s="197"/>
      <c r="G17" s="208"/>
      <c r="H17" s="208"/>
      <c r="I17" s="206"/>
      <c r="J17" s="202"/>
    </row>
    <row r="18" spans="1:10" ht="12" customHeight="1">
      <c r="A18" s="187"/>
      <c r="B18" s="199" t="s">
        <v>87</v>
      </c>
      <c r="C18" s="199"/>
      <c r="D18" s="199" t="s">
        <v>194</v>
      </c>
      <c r="E18" s="197"/>
      <c r="F18" s="197"/>
      <c r="G18" s="200"/>
      <c r="H18" s="200">
        <v>125000</v>
      </c>
      <c r="I18" s="201"/>
      <c r="J18" s="202"/>
    </row>
    <row r="19" spans="1:10" ht="12" customHeight="1">
      <c r="A19" s="187"/>
      <c r="B19" s="197"/>
      <c r="C19" s="197"/>
      <c r="D19" s="199" t="s">
        <v>190</v>
      </c>
      <c r="E19" s="197"/>
      <c r="F19" s="197"/>
      <c r="G19" s="203"/>
      <c r="H19" s="203">
        <v>49000</v>
      </c>
      <c r="I19" s="204"/>
      <c r="J19" s="202"/>
    </row>
    <row r="20" spans="1:10" ht="12" customHeight="1">
      <c r="A20" s="187"/>
      <c r="B20" s="197"/>
      <c r="C20" s="197"/>
      <c r="D20" s="199" t="s">
        <v>191</v>
      </c>
      <c r="E20" s="197"/>
      <c r="F20" s="197"/>
      <c r="G20" s="203"/>
      <c r="H20" s="203">
        <v>11000</v>
      </c>
      <c r="I20" s="204"/>
      <c r="J20" s="202"/>
    </row>
    <row r="21" spans="1:10" ht="12" customHeight="1">
      <c r="A21" s="187"/>
      <c r="B21" s="197"/>
      <c r="C21" s="197"/>
      <c r="D21" s="199" t="s">
        <v>192</v>
      </c>
      <c r="E21" s="197"/>
      <c r="F21" s="197"/>
      <c r="G21" s="203"/>
      <c r="H21" s="203">
        <v>7000</v>
      </c>
      <c r="I21" s="204"/>
      <c r="J21" s="202"/>
    </row>
    <row r="22" spans="1:10" ht="12" customHeight="1">
      <c r="A22" s="187"/>
      <c r="B22" s="197"/>
      <c r="C22" s="197"/>
      <c r="D22" s="199" t="s">
        <v>193</v>
      </c>
      <c r="E22" s="197"/>
      <c r="F22" s="197"/>
      <c r="G22" s="203"/>
      <c r="H22" s="203">
        <v>16000</v>
      </c>
      <c r="I22" s="204"/>
      <c r="J22" s="202"/>
    </row>
    <row r="23" spans="1:10" ht="12" customHeight="1">
      <c r="A23" s="187"/>
      <c r="B23" s="197"/>
      <c r="C23" s="197"/>
      <c r="D23" s="199" t="s">
        <v>195</v>
      </c>
      <c r="E23" s="197"/>
      <c r="F23" s="197"/>
      <c r="G23" s="203"/>
      <c r="H23" s="203">
        <v>66000</v>
      </c>
      <c r="I23" s="204"/>
      <c r="J23" s="202"/>
    </row>
    <row r="24" spans="1:10" ht="12" customHeight="1">
      <c r="A24" s="187"/>
      <c r="B24" s="197"/>
      <c r="C24" s="197"/>
      <c r="D24" s="199" t="s">
        <v>196</v>
      </c>
      <c r="E24" s="197"/>
      <c r="F24" s="197"/>
      <c r="G24" s="203"/>
      <c r="H24" s="203">
        <v>200000</v>
      </c>
      <c r="I24" s="204"/>
      <c r="J24" s="202"/>
    </row>
    <row r="25" spans="1:10" ht="12" customHeight="1">
      <c r="A25" s="187"/>
      <c r="B25" s="197"/>
      <c r="C25" s="197"/>
      <c r="D25" s="197"/>
      <c r="E25" s="197"/>
      <c r="F25" s="197"/>
      <c r="G25" s="200"/>
      <c r="H25" s="207">
        <f>SUM(H18:H24)</f>
        <v>474000</v>
      </c>
      <c r="I25" s="201"/>
      <c r="J25" s="202"/>
    </row>
    <row r="26" spans="1:10" ht="12.75" customHeight="1">
      <c r="A26" s="187"/>
      <c r="B26" s="197"/>
      <c r="C26" s="197"/>
      <c r="D26" s="197"/>
      <c r="E26" s="197"/>
      <c r="F26" s="197"/>
      <c r="G26" s="208"/>
      <c r="H26" s="208"/>
      <c r="I26" s="206"/>
      <c r="J26" s="202"/>
    </row>
    <row r="27" spans="1:10" ht="12" customHeight="1">
      <c r="A27" s="187"/>
      <c r="B27" s="199" t="s">
        <v>91</v>
      </c>
      <c r="C27" s="199"/>
      <c r="D27" s="199" t="s">
        <v>191</v>
      </c>
      <c r="E27" s="197"/>
      <c r="F27" s="197"/>
      <c r="G27" s="203"/>
      <c r="H27" s="203">
        <v>20000</v>
      </c>
      <c r="I27" s="201"/>
      <c r="J27" s="202"/>
    </row>
    <row r="28" spans="1:10" ht="12" customHeight="1">
      <c r="A28" s="187"/>
      <c r="B28" s="197"/>
      <c r="C28" s="197"/>
      <c r="D28" s="199" t="s">
        <v>197</v>
      </c>
      <c r="E28" s="197"/>
      <c r="F28" s="197"/>
      <c r="G28" s="209"/>
      <c r="H28" s="209">
        <v>20000</v>
      </c>
      <c r="I28" s="204"/>
      <c r="J28" s="202"/>
    </row>
    <row r="29" spans="1:10" ht="12" customHeight="1">
      <c r="A29" s="187"/>
      <c r="B29" s="197"/>
      <c r="C29" s="197"/>
      <c r="D29" s="199" t="s">
        <v>192</v>
      </c>
      <c r="E29" s="197"/>
      <c r="F29" s="197"/>
      <c r="G29" s="209"/>
      <c r="H29" s="209">
        <v>7000</v>
      </c>
      <c r="I29" s="204"/>
      <c r="J29" s="202"/>
    </row>
    <row r="30" spans="1:10" ht="12" customHeight="1">
      <c r="A30" s="187"/>
      <c r="B30" s="197"/>
      <c r="C30" s="197"/>
      <c r="D30" s="199" t="s">
        <v>193</v>
      </c>
      <c r="E30" s="197"/>
      <c r="F30" s="197"/>
      <c r="G30" s="209"/>
      <c r="H30" s="209">
        <v>14000</v>
      </c>
      <c r="I30" s="204"/>
      <c r="J30" s="202"/>
    </row>
    <row r="31" spans="1:10" ht="12" customHeight="1">
      <c r="A31" s="187"/>
      <c r="B31" s="197"/>
      <c r="C31" s="197"/>
      <c r="D31" s="199" t="s">
        <v>198</v>
      </c>
      <c r="E31" s="197"/>
      <c r="F31" s="197"/>
      <c r="G31" s="209"/>
      <c r="H31" s="209">
        <v>312000</v>
      </c>
      <c r="I31" s="204"/>
      <c r="J31" s="202"/>
    </row>
    <row r="32" spans="1:10" ht="12" customHeight="1">
      <c r="A32" s="187"/>
      <c r="B32" s="197"/>
      <c r="C32" s="197"/>
      <c r="D32" s="199" t="s">
        <v>199</v>
      </c>
      <c r="E32" s="197"/>
      <c r="F32" s="197"/>
      <c r="G32" s="209"/>
      <c r="H32" s="209">
        <v>20000</v>
      </c>
      <c r="I32" s="204"/>
      <c r="J32" s="202"/>
    </row>
    <row r="33" spans="1:10" ht="12" customHeight="1">
      <c r="A33" s="187"/>
      <c r="B33" s="197"/>
      <c r="C33" s="197"/>
      <c r="D33" s="199" t="s">
        <v>200</v>
      </c>
      <c r="E33" s="197"/>
      <c r="F33" s="197"/>
      <c r="G33" s="209"/>
      <c r="H33" s="209">
        <v>20000</v>
      </c>
      <c r="I33" s="204"/>
      <c r="J33" s="202"/>
    </row>
    <row r="34" spans="1:10" ht="12" customHeight="1">
      <c r="A34" s="187"/>
      <c r="B34" s="197"/>
      <c r="C34" s="197"/>
      <c r="D34" s="199" t="s">
        <v>201</v>
      </c>
      <c r="E34" s="197"/>
      <c r="F34" s="197"/>
      <c r="G34" s="209"/>
      <c r="H34" s="209">
        <v>63000</v>
      </c>
      <c r="I34" s="204"/>
      <c r="J34" s="202"/>
    </row>
    <row r="35" spans="1:10" ht="12" customHeight="1">
      <c r="A35" s="187"/>
      <c r="B35" s="197"/>
      <c r="C35" s="197"/>
      <c r="D35" s="197"/>
      <c r="E35" s="197"/>
      <c r="F35" s="197"/>
      <c r="G35" s="200"/>
      <c r="H35" s="207">
        <f>SUM(H27:H34)</f>
        <v>476000</v>
      </c>
      <c r="I35" s="201"/>
      <c r="J35" s="202"/>
    </row>
    <row r="36" spans="1:10" ht="12.75" customHeight="1">
      <c r="A36" s="187"/>
      <c r="B36" s="197"/>
      <c r="C36" s="197"/>
      <c r="D36" s="197"/>
      <c r="E36" s="197"/>
      <c r="F36" s="197"/>
      <c r="G36" s="208"/>
      <c r="H36" s="208"/>
      <c r="I36" s="206"/>
      <c r="J36" s="202"/>
    </row>
    <row r="37" spans="1:10" ht="12" customHeight="1">
      <c r="A37" s="187"/>
      <c r="B37" s="199" t="s">
        <v>92</v>
      </c>
      <c r="C37" s="199"/>
      <c r="D37" s="199" t="s">
        <v>202</v>
      </c>
      <c r="E37" s="197"/>
      <c r="F37" s="197"/>
      <c r="G37" s="200"/>
      <c r="H37" s="200">
        <v>22140</v>
      </c>
      <c r="I37" s="201"/>
      <c r="J37" s="202"/>
    </row>
    <row r="38" spans="1:10" ht="12.75">
      <c r="A38" s="187"/>
      <c r="B38" s="197"/>
      <c r="C38" s="197"/>
      <c r="D38" s="199" t="s">
        <v>203</v>
      </c>
      <c r="E38" s="197"/>
      <c r="F38" s="197"/>
      <c r="G38" s="203"/>
      <c r="H38" s="203">
        <v>34980</v>
      </c>
      <c r="I38" s="204"/>
      <c r="J38" s="202"/>
    </row>
    <row r="39" spans="1:10" ht="12.75">
      <c r="A39" s="187"/>
      <c r="B39" s="197"/>
      <c r="C39" s="197"/>
      <c r="D39" s="199" t="s">
        <v>204</v>
      </c>
      <c r="E39" s="197"/>
      <c r="F39" s="197"/>
      <c r="G39" s="203"/>
      <c r="H39" s="203">
        <v>2880</v>
      </c>
      <c r="I39" s="204"/>
      <c r="J39" s="202"/>
    </row>
    <row r="40" spans="1:10" ht="12.75">
      <c r="A40" s="187"/>
      <c r="B40" s="197"/>
      <c r="C40" s="197"/>
      <c r="D40" s="199" t="s">
        <v>198</v>
      </c>
      <c r="E40" s="197"/>
      <c r="F40" s="197"/>
      <c r="G40" s="210"/>
      <c r="H40" s="210">
        <v>924000</v>
      </c>
      <c r="I40" s="204"/>
      <c r="J40" s="202"/>
    </row>
    <row r="41" spans="1:10" ht="12.75">
      <c r="A41" s="187"/>
      <c r="B41" s="197"/>
      <c r="C41" s="197"/>
      <c r="D41" s="199" t="s">
        <v>205</v>
      </c>
      <c r="E41" s="197"/>
      <c r="F41" s="197"/>
      <c r="G41" s="203"/>
      <c r="H41" s="203">
        <v>128000</v>
      </c>
      <c r="I41" s="204"/>
      <c r="J41" s="202"/>
    </row>
    <row r="42" spans="1:10" ht="12.75">
      <c r="A42" s="187"/>
      <c r="B42" s="197"/>
      <c r="C42" s="197"/>
      <c r="D42" s="199" t="s">
        <v>206</v>
      </c>
      <c r="E42" s="197"/>
      <c r="F42" s="197"/>
      <c r="G42" s="203"/>
      <c r="H42" s="203">
        <v>186000</v>
      </c>
      <c r="I42" s="204"/>
      <c r="J42" s="202"/>
    </row>
    <row r="43" spans="1:10" ht="12.75">
      <c r="A43" s="187"/>
      <c r="B43" s="197"/>
      <c r="C43" s="197"/>
      <c r="D43" s="199" t="s">
        <v>207</v>
      </c>
      <c r="E43" s="197"/>
      <c r="F43" s="197"/>
      <c r="G43" s="203"/>
      <c r="H43" s="203">
        <v>260000</v>
      </c>
      <c r="I43" s="204"/>
      <c r="J43" s="202"/>
    </row>
    <row r="44" spans="1:10" ht="12.75">
      <c r="A44" s="187"/>
      <c r="B44" s="197"/>
      <c r="C44" s="197"/>
      <c r="D44" s="199" t="s">
        <v>208</v>
      </c>
      <c r="E44" s="197"/>
      <c r="F44" s="197"/>
      <c r="G44" s="203"/>
      <c r="H44" s="203">
        <v>170000</v>
      </c>
      <c r="I44" s="204"/>
      <c r="J44" s="202"/>
    </row>
    <row r="45" spans="1:10" ht="12" customHeight="1">
      <c r="A45" s="187"/>
      <c r="B45" s="197"/>
      <c r="C45" s="197"/>
      <c r="D45" s="197"/>
      <c r="E45" s="197"/>
      <c r="F45" s="197"/>
      <c r="G45" s="200"/>
      <c r="H45" s="207">
        <f>SUM(H37:H44)</f>
        <v>1728000</v>
      </c>
      <c r="I45" s="206"/>
      <c r="J45" s="202"/>
    </row>
    <row r="46" spans="1:10" ht="12.75" customHeight="1">
      <c r="A46" s="187"/>
      <c r="B46" s="197"/>
      <c r="C46" s="197"/>
      <c r="D46" s="197"/>
      <c r="E46" s="197"/>
      <c r="F46" s="197"/>
      <c r="G46" s="208"/>
      <c r="H46" s="208"/>
      <c r="I46" s="206"/>
      <c r="J46" s="202"/>
    </row>
    <row r="47" spans="1:10" ht="12.75" customHeight="1" hidden="1">
      <c r="A47" s="187"/>
      <c r="B47" s="197"/>
      <c r="C47" s="197"/>
      <c r="D47" s="197"/>
      <c r="E47" s="197"/>
      <c r="F47" s="197"/>
      <c r="G47" s="209"/>
      <c r="H47" s="209"/>
      <c r="I47" s="204"/>
      <c r="J47" s="202"/>
    </row>
    <row r="48" spans="1:10" ht="12.75">
      <c r="A48" s="187"/>
      <c r="B48" s="197" t="s">
        <v>94</v>
      </c>
      <c r="C48" s="197"/>
      <c r="D48" s="199" t="s">
        <v>189</v>
      </c>
      <c r="E48" s="197"/>
      <c r="F48" s="197"/>
      <c r="G48" s="203"/>
      <c r="H48" s="203">
        <v>42240</v>
      </c>
      <c r="I48" s="204"/>
      <c r="J48" s="202"/>
    </row>
    <row r="49" spans="1:10" ht="12.75">
      <c r="A49" s="187"/>
      <c r="B49" s="197"/>
      <c r="C49" s="197"/>
      <c r="D49" s="199" t="s">
        <v>190</v>
      </c>
      <c r="E49" s="197"/>
      <c r="F49" s="197"/>
      <c r="G49" s="203"/>
      <c r="H49" s="203">
        <v>145760</v>
      </c>
      <c r="I49" s="204"/>
      <c r="J49" s="202"/>
    </row>
    <row r="50" spans="1:10" ht="12.75">
      <c r="A50" s="187"/>
      <c r="B50" s="197"/>
      <c r="C50" s="197"/>
      <c r="D50" s="199" t="s">
        <v>209</v>
      </c>
      <c r="E50" s="197"/>
      <c r="F50" s="197"/>
      <c r="G50" s="203"/>
      <c r="H50" s="203">
        <v>5000</v>
      </c>
      <c r="I50" s="204"/>
      <c r="J50" s="202"/>
    </row>
    <row r="51" spans="1:10" ht="12.75">
      <c r="A51" s="187"/>
      <c r="B51" s="197"/>
      <c r="C51" s="197"/>
      <c r="D51" s="197"/>
      <c r="E51" s="197"/>
      <c r="F51" s="197"/>
      <c r="G51" s="200"/>
      <c r="H51" s="207">
        <f>SUM(H48:H50)</f>
        <v>193000</v>
      </c>
      <c r="I51" s="201"/>
      <c r="J51" s="202"/>
    </row>
    <row r="52" spans="1:10" ht="12.75" customHeight="1">
      <c r="A52" s="187"/>
      <c r="B52" s="197"/>
      <c r="C52" s="197"/>
      <c r="D52" s="197"/>
      <c r="E52" s="197"/>
      <c r="F52" s="197"/>
      <c r="G52" s="208"/>
      <c r="H52" s="208"/>
      <c r="I52" s="206"/>
      <c r="J52" s="202"/>
    </row>
    <row r="53" spans="1:9" ht="12" customHeight="1">
      <c r="A53" s="187"/>
      <c r="B53" s="197"/>
      <c r="C53" s="197"/>
      <c r="D53" s="197"/>
      <c r="E53" s="197"/>
      <c r="F53" s="197"/>
      <c r="G53" s="197"/>
      <c r="H53" s="197"/>
      <c r="I53" s="198"/>
    </row>
    <row r="54" spans="1:10" ht="12" customHeight="1">
      <c r="A54" s="187"/>
      <c r="B54" s="199" t="s">
        <v>95</v>
      </c>
      <c r="C54" s="199"/>
      <c r="D54" s="199" t="s">
        <v>210</v>
      </c>
      <c r="E54" s="197"/>
      <c r="F54" s="197"/>
      <c r="G54" s="200"/>
      <c r="H54" s="200">
        <v>247000</v>
      </c>
      <c r="I54" s="201"/>
      <c r="J54" s="202"/>
    </row>
    <row r="55" spans="1:10" ht="12" customHeight="1">
      <c r="A55" s="187"/>
      <c r="B55" s="197"/>
      <c r="C55" s="197"/>
      <c r="D55" s="199" t="s">
        <v>211</v>
      </c>
      <c r="E55" s="197"/>
      <c r="F55" s="197"/>
      <c r="G55" s="203"/>
      <c r="H55" s="203">
        <v>224000</v>
      </c>
      <c r="I55" s="204"/>
      <c r="J55" s="202"/>
    </row>
    <row r="56" spans="1:10" ht="12" customHeight="1">
      <c r="A56" s="187"/>
      <c r="B56" s="197"/>
      <c r="C56" s="197"/>
      <c r="D56" s="199" t="s">
        <v>189</v>
      </c>
      <c r="E56" s="197"/>
      <c r="F56" s="197"/>
      <c r="G56" s="203"/>
      <c r="H56" s="203">
        <v>123000</v>
      </c>
      <c r="I56" s="204"/>
      <c r="J56" s="202"/>
    </row>
    <row r="57" spans="1:10" ht="12" customHeight="1">
      <c r="A57" s="187"/>
      <c r="B57" s="197"/>
      <c r="C57" s="197"/>
      <c r="D57" s="199" t="s">
        <v>190</v>
      </c>
      <c r="E57" s="197"/>
      <c r="F57" s="197"/>
      <c r="G57" s="203"/>
      <c r="H57" s="203">
        <v>263000</v>
      </c>
      <c r="I57" s="204"/>
      <c r="J57" s="202"/>
    </row>
    <row r="58" spans="1:10" ht="12" customHeight="1">
      <c r="A58" s="187"/>
      <c r="B58" s="197"/>
      <c r="C58" s="197"/>
      <c r="D58" s="199" t="s">
        <v>191</v>
      </c>
      <c r="E58" s="197"/>
      <c r="F58" s="197"/>
      <c r="G58" s="203"/>
      <c r="H58" s="203">
        <v>10000</v>
      </c>
      <c r="I58" s="204"/>
      <c r="J58" s="202"/>
    </row>
    <row r="59" spans="1:10" ht="12" customHeight="1">
      <c r="A59" s="187"/>
      <c r="B59" s="197"/>
      <c r="C59" s="197"/>
      <c r="D59" s="199" t="s">
        <v>192</v>
      </c>
      <c r="E59" s="197"/>
      <c r="F59" s="197"/>
      <c r="G59" s="203"/>
      <c r="H59" s="203">
        <v>20000</v>
      </c>
      <c r="I59" s="204"/>
      <c r="J59" s="202"/>
    </row>
    <row r="60" spans="1:10" ht="12" customHeight="1">
      <c r="A60" s="187"/>
      <c r="B60" s="197"/>
      <c r="C60" s="197"/>
      <c r="D60" s="199" t="s">
        <v>193</v>
      </c>
      <c r="E60" s="197"/>
      <c r="F60" s="197"/>
      <c r="G60" s="203"/>
      <c r="H60" s="203">
        <v>30000</v>
      </c>
      <c r="I60" s="204"/>
      <c r="J60" s="202"/>
    </row>
    <row r="61" spans="1:10" ht="12" customHeight="1">
      <c r="A61" s="187"/>
      <c r="B61" s="197"/>
      <c r="C61" s="197"/>
      <c r="D61" s="211" t="s">
        <v>68</v>
      </c>
      <c r="E61" s="197"/>
      <c r="F61" s="197"/>
      <c r="G61" s="212"/>
      <c r="H61" s="212">
        <v>62100</v>
      </c>
      <c r="I61" s="204"/>
      <c r="J61" s="202"/>
    </row>
    <row r="62" spans="1:10" ht="12" customHeight="1">
      <c r="A62" s="187"/>
      <c r="B62" s="197"/>
      <c r="C62" s="197"/>
      <c r="D62" s="197"/>
      <c r="E62" s="197"/>
      <c r="F62" s="197"/>
      <c r="G62" s="200"/>
      <c r="H62" s="207">
        <f>SUM(H54:H61)</f>
        <v>979100</v>
      </c>
      <c r="I62" s="206"/>
      <c r="J62" s="202"/>
    </row>
    <row r="63" spans="1:10" ht="12" customHeight="1" thickBot="1">
      <c r="A63" s="213"/>
      <c r="B63" s="214"/>
      <c r="C63" s="214"/>
      <c r="D63" s="214"/>
      <c r="E63" s="214"/>
      <c r="F63" s="214"/>
      <c r="G63" s="215"/>
      <c r="H63" s="215"/>
      <c r="I63" s="216"/>
      <c r="J63" s="202"/>
    </row>
    <row r="64" spans="1:10" ht="13.5" thickTop="1">
      <c r="A64" s="187"/>
      <c r="B64" s="199" t="s">
        <v>98</v>
      </c>
      <c r="C64" s="199"/>
      <c r="D64" s="199" t="s">
        <v>190</v>
      </c>
      <c r="E64" s="197"/>
      <c r="F64" s="197"/>
      <c r="G64" s="200"/>
      <c r="H64" s="200">
        <v>92000</v>
      </c>
      <c r="I64" s="201"/>
      <c r="J64" s="202"/>
    </row>
    <row r="65" spans="1:10" ht="12.75">
      <c r="A65" s="187"/>
      <c r="B65" s="197"/>
      <c r="C65" s="197"/>
      <c r="D65" s="199" t="s">
        <v>192</v>
      </c>
      <c r="E65" s="197"/>
      <c r="F65" s="197"/>
      <c r="G65" s="209"/>
      <c r="H65" s="209">
        <v>4000</v>
      </c>
      <c r="I65" s="204"/>
      <c r="J65" s="202"/>
    </row>
    <row r="66" spans="1:10" ht="12" customHeight="1">
      <c r="A66" s="187"/>
      <c r="B66" s="197"/>
      <c r="C66" s="197"/>
      <c r="D66" s="197"/>
      <c r="E66" s="197"/>
      <c r="F66" s="197"/>
      <c r="G66" s="200"/>
      <c r="H66" s="207">
        <f>SUM(H64:H65)</f>
        <v>96000</v>
      </c>
      <c r="I66" s="201"/>
      <c r="J66" s="202"/>
    </row>
    <row r="67" spans="1:10" ht="12.75" customHeight="1">
      <c r="A67" s="187"/>
      <c r="B67" s="197"/>
      <c r="C67" s="197"/>
      <c r="D67" s="197"/>
      <c r="E67" s="197"/>
      <c r="F67" s="197"/>
      <c r="G67" s="217"/>
      <c r="H67" s="217"/>
      <c r="I67" s="218"/>
      <c r="J67" s="202"/>
    </row>
    <row r="68" spans="1:10" ht="12.75">
      <c r="A68" s="187"/>
      <c r="B68" s="199" t="s">
        <v>99</v>
      </c>
      <c r="C68" s="199"/>
      <c r="D68" s="199" t="s">
        <v>190</v>
      </c>
      <c r="E68" s="197"/>
      <c r="F68" s="197"/>
      <c r="G68" s="200"/>
      <c r="H68" s="200">
        <v>32000</v>
      </c>
      <c r="I68" s="201"/>
      <c r="J68" s="202"/>
    </row>
    <row r="69" spans="1:10" ht="12.75">
      <c r="A69" s="187"/>
      <c r="B69" s="199"/>
      <c r="C69" s="199"/>
      <c r="D69" s="199"/>
      <c r="E69" s="197"/>
      <c r="F69" s="197"/>
      <c r="G69" s="200"/>
      <c r="H69" s="200"/>
      <c r="I69" s="201"/>
      <c r="J69" s="202"/>
    </row>
    <row r="70" spans="1:10" ht="12.75" customHeight="1">
      <c r="A70" s="187"/>
      <c r="B70" s="197"/>
      <c r="C70" s="197"/>
      <c r="D70" s="197"/>
      <c r="E70" s="197"/>
      <c r="F70" s="197"/>
      <c r="G70" s="209"/>
      <c r="H70" s="209"/>
      <c r="I70" s="204"/>
      <c r="J70" s="202"/>
    </row>
    <row r="71" spans="1:10" ht="12.75">
      <c r="A71" s="187"/>
      <c r="B71" s="199" t="s">
        <v>100</v>
      </c>
      <c r="C71" s="199"/>
      <c r="D71" s="199" t="s">
        <v>190</v>
      </c>
      <c r="E71" s="197"/>
      <c r="F71" s="197"/>
      <c r="G71" s="200"/>
      <c r="H71" s="200">
        <v>28000</v>
      </c>
      <c r="I71" s="201"/>
      <c r="J71" s="202"/>
    </row>
    <row r="72" spans="1:10" ht="12.75">
      <c r="A72" s="187"/>
      <c r="B72" s="197"/>
      <c r="C72" s="197"/>
      <c r="D72" s="199" t="s">
        <v>192</v>
      </c>
      <c r="E72" s="197"/>
      <c r="F72" s="197"/>
      <c r="G72" s="203"/>
      <c r="H72" s="203">
        <v>9950</v>
      </c>
      <c r="I72" s="204"/>
      <c r="J72" s="202"/>
    </row>
    <row r="73" spans="1:10" ht="12.75">
      <c r="A73" s="187"/>
      <c r="B73" s="197"/>
      <c r="C73" s="197"/>
      <c r="D73" s="199" t="s">
        <v>193</v>
      </c>
      <c r="E73" s="197"/>
      <c r="F73" s="197"/>
      <c r="G73" s="203"/>
      <c r="H73" s="203">
        <v>5050</v>
      </c>
      <c r="I73" s="204"/>
      <c r="J73" s="202"/>
    </row>
    <row r="74" spans="1:10" ht="12.75">
      <c r="A74" s="187"/>
      <c r="B74" s="197"/>
      <c r="C74" s="197"/>
      <c r="D74" s="197"/>
      <c r="E74" s="197"/>
      <c r="F74" s="197"/>
      <c r="G74" s="200"/>
      <c r="H74" s="207">
        <f>SUM(H71:H73)</f>
        <v>43000</v>
      </c>
      <c r="I74" s="201"/>
      <c r="J74" s="202"/>
    </row>
    <row r="75" spans="1:10" ht="12.75" customHeight="1">
      <c r="A75" s="187"/>
      <c r="B75" s="197"/>
      <c r="C75" s="197"/>
      <c r="D75" s="197"/>
      <c r="E75" s="197"/>
      <c r="F75" s="197"/>
      <c r="G75" s="208"/>
      <c r="H75" s="208"/>
      <c r="I75" s="206"/>
      <c r="J75" s="202"/>
    </row>
    <row r="76" spans="1:10" ht="12.75">
      <c r="A76" s="187"/>
      <c r="B76" s="199" t="s">
        <v>101</v>
      </c>
      <c r="C76" s="199"/>
      <c r="D76" s="199" t="s">
        <v>190</v>
      </c>
      <c r="E76" s="197"/>
      <c r="F76" s="197"/>
      <c r="G76" s="200"/>
      <c r="H76" s="200">
        <v>30000</v>
      </c>
      <c r="I76" s="201"/>
      <c r="J76" s="202"/>
    </row>
    <row r="77" spans="1:10" ht="12.75">
      <c r="A77" s="187"/>
      <c r="B77" s="197"/>
      <c r="C77" s="197"/>
      <c r="D77" s="199" t="s">
        <v>193</v>
      </c>
      <c r="E77" s="197"/>
      <c r="F77" s="197"/>
      <c r="G77" s="203"/>
      <c r="H77" s="203">
        <v>3000</v>
      </c>
      <c r="I77" s="204"/>
      <c r="J77" s="202"/>
    </row>
    <row r="78" spans="1:10" ht="12.75">
      <c r="A78" s="187"/>
      <c r="B78" s="197"/>
      <c r="C78" s="197"/>
      <c r="D78" s="199" t="s">
        <v>192</v>
      </c>
      <c r="E78" s="197"/>
      <c r="F78" s="197"/>
      <c r="G78" s="203"/>
      <c r="H78" s="203">
        <v>3000</v>
      </c>
      <c r="I78" s="204"/>
      <c r="J78" s="202"/>
    </row>
    <row r="79" spans="1:10" ht="12.75">
      <c r="A79" s="187"/>
      <c r="B79" s="197"/>
      <c r="C79" s="197"/>
      <c r="D79" s="197"/>
      <c r="E79" s="197"/>
      <c r="F79" s="197"/>
      <c r="G79" s="200"/>
      <c r="H79" s="207">
        <f>SUM(H76:H78)</f>
        <v>36000</v>
      </c>
      <c r="I79" s="201"/>
      <c r="J79" s="202"/>
    </row>
    <row r="80" spans="1:10" ht="12.75" customHeight="1">
      <c r="A80" s="187"/>
      <c r="B80" s="197"/>
      <c r="C80" s="197"/>
      <c r="D80" s="197"/>
      <c r="E80" s="197"/>
      <c r="F80" s="197"/>
      <c r="G80" s="208"/>
      <c r="H80" s="208"/>
      <c r="I80" s="206"/>
      <c r="J80" s="202"/>
    </row>
    <row r="81" spans="1:10" ht="12.75">
      <c r="A81" s="187"/>
      <c r="B81" s="199" t="s">
        <v>102</v>
      </c>
      <c r="C81" s="199"/>
      <c r="D81" s="199" t="s">
        <v>190</v>
      </c>
      <c r="E81" s="197"/>
      <c r="F81" s="197"/>
      <c r="G81" s="200"/>
      <c r="H81" s="200">
        <v>49000</v>
      </c>
      <c r="I81" s="201"/>
      <c r="J81" s="202"/>
    </row>
    <row r="82" spans="1:10" ht="12.75">
      <c r="A82" s="187"/>
      <c r="B82" s="197"/>
      <c r="C82" s="197"/>
      <c r="D82" s="199" t="s">
        <v>191</v>
      </c>
      <c r="E82" s="197"/>
      <c r="F82" s="197"/>
      <c r="G82" s="209"/>
      <c r="H82" s="209">
        <v>2000</v>
      </c>
      <c r="I82" s="204"/>
      <c r="J82" s="202"/>
    </row>
    <row r="83" spans="1:10" ht="12.75">
      <c r="A83" s="187"/>
      <c r="B83" s="197"/>
      <c r="C83" s="197"/>
      <c r="D83" s="199" t="s">
        <v>212</v>
      </c>
      <c r="E83" s="197"/>
      <c r="F83" s="197"/>
      <c r="G83" s="209"/>
      <c r="H83" s="209">
        <v>5000</v>
      </c>
      <c r="I83" s="204"/>
      <c r="J83" s="202"/>
    </row>
    <row r="84" spans="1:10" ht="12.75">
      <c r="A84" s="187"/>
      <c r="B84" s="197"/>
      <c r="C84" s="197"/>
      <c r="D84" s="199" t="s">
        <v>192</v>
      </c>
      <c r="E84" s="197"/>
      <c r="F84" s="197"/>
      <c r="G84" s="209"/>
      <c r="H84" s="209">
        <v>7000</v>
      </c>
      <c r="I84" s="204"/>
      <c r="J84" s="202"/>
    </row>
    <row r="85" spans="1:10" ht="12.75">
      <c r="A85" s="187"/>
      <c r="B85" s="197"/>
      <c r="C85" s="197"/>
      <c r="D85" s="199" t="s">
        <v>193</v>
      </c>
      <c r="E85" s="197"/>
      <c r="F85" s="197"/>
      <c r="G85" s="209"/>
      <c r="H85" s="209">
        <v>3000</v>
      </c>
      <c r="I85" s="204"/>
      <c r="J85" s="202"/>
    </row>
    <row r="86" spans="1:10" ht="12.75">
      <c r="A86" s="187"/>
      <c r="B86" s="197"/>
      <c r="C86" s="197"/>
      <c r="D86" s="197"/>
      <c r="E86" s="197"/>
      <c r="F86" s="197"/>
      <c r="G86" s="200"/>
      <c r="H86" s="207">
        <f>SUM(H81:H85)</f>
        <v>66000</v>
      </c>
      <c r="I86" s="201"/>
      <c r="J86" s="202"/>
    </row>
    <row r="87" spans="1:10" ht="12.75">
      <c r="A87" s="187"/>
      <c r="B87" s="197"/>
      <c r="C87" s="197"/>
      <c r="D87" s="197"/>
      <c r="E87" s="197"/>
      <c r="F87" s="197"/>
      <c r="G87" s="208"/>
      <c r="H87" s="208"/>
      <c r="I87" s="206"/>
      <c r="J87" s="202"/>
    </row>
    <row r="88" spans="1:10" ht="12.75">
      <c r="A88" s="187"/>
      <c r="B88" s="199" t="s">
        <v>103</v>
      </c>
      <c r="C88" s="199"/>
      <c r="D88" s="199" t="s">
        <v>190</v>
      </c>
      <c r="E88" s="197"/>
      <c r="F88" s="197"/>
      <c r="G88" s="200"/>
      <c r="H88" s="200">
        <v>51000</v>
      </c>
      <c r="I88" s="201"/>
      <c r="J88" s="202"/>
    </row>
    <row r="89" spans="1:9" ht="12.75">
      <c r="A89" s="187"/>
      <c r="B89" s="197"/>
      <c r="C89" s="197"/>
      <c r="D89" s="199" t="s">
        <v>193</v>
      </c>
      <c r="E89" s="197"/>
      <c r="F89" s="197"/>
      <c r="G89" s="209"/>
      <c r="H89" s="209">
        <v>1500</v>
      </c>
      <c r="I89" s="204"/>
    </row>
    <row r="90" spans="1:9" ht="12.75">
      <c r="A90" s="187"/>
      <c r="B90" s="197"/>
      <c r="C90" s="197"/>
      <c r="D90" s="199" t="s">
        <v>192</v>
      </c>
      <c r="E90" s="197"/>
      <c r="F90" s="197"/>
      <c r="G90" s="209"/>
      <c r="H90" s="209">
        <v>1500</v>
      </c>
      <c r="I90" s="204"/>
    </row>
    <row r="91" spans="1:9" ht="12.75">
      <c r="A91" s="187"/>
      <c r="B91" s="197"/>
      <c r="C91" s="197"/>
      <c r="D91" s="197"/>
      <c r="E91" s="197"/>
      <c r="F91" s="197"/>
      <c r="G91" s="200"/>
      <c r="H91" s="207">
        <f>SUM(H88:H90)</f>
        <v>54000</v>
      </c>
      <c r="I91" s="201"/>
    </row>
    <row r="92" spans="1:9" ht="12.75">
      <c r="A92" s="187"/>
      <c r="B92" s="197"/>
      <c r="C92" s="197"/>
      <c r="D92" s="197"/>
      <c r="E92" s="197"/>
      <c r="F92" s="197"/>
      <c r="G92" s="197"/>
      <c r="H92" s="197"/>
      <c r="I92" s="198"/>
    </row>
    <row r="93" spans="1:10" ht="12.75">
      <c r="A93" s="187"/>
      <c r="B93" s="199" t="s">
        <v>105</v>
      </c>
      <c r="C93" s="199"/>
      <c r="D93" s="199" t="s">
        <v>190</v>
      </c>
      <c r="E93" s="197"/>
      <c r="F93" s="197"/>
      <c r="G93" s="200"/>
      <c r="H93" s="200">
        <v>34000</v>
      </c>
      <c r="I93" s="201"/>
      <c r="J93" s="202"/>
    </row>
    <row r="94" spans="1:9" ht="12.75">
      <c r="A94" s="187"/>
      <c r="B94" s="197"/>
      <c r="C94" s="197"/>
      <c r="D94" s="197"/>
      <c r="E94" s="197"/>
      <c r="F94" s="197"/>
      <c r="G94" s="197"/>
      <c r="H94" s="197"/>
      <c r="I94" s="198"/>
    </row>
    <row r="95" spans="1:10" ht="12.75">
      <c r="A95" s="187"/>
      <c r="B95" s="199" t="s">
        <v>213</v>
      </c>
      <c r="C95" s="199"/>
      <c r="D95" s="199" t="s">
        <v>190</v>
      </c>
      <c r="E95" s="197"/>
      <c r="F95" s="197"/>
      <c r="G95" s="200"/>
      <c r="H95" s="200">
        <v>36900</v>
      </c>
      <c r="I95" s="201"/>
      <c r="J95" s="202"/>
    </row>
    <row r="96" spans="1:10" ht="12.75">
      <c r="A96" s="187"/>
      <c r="B96" s="199"/>
      <c r="C96" s="199"/>
      <c r="D96" s="199" t="s">
        <v>192</v>
      </c>
      <c r="E96" s="197"/>
      <c r="F96" s="197"/>
      <c r="G96" s="210"/>
      <c r="H96" s="210">
        <v>2500</v>
      </c>
      <c r="I96" s="201"/>
      <c r="J96" s="202"/>
    </row>
    <row r="97" spans="1:10" ht="12.75">
      <c r="A97" s="187"/>
      <c r="B97" s="199"/>
      <c r="C97" s="199"/>
      <c r="D97" s="199" t="s">
        <v>193</v>
      </c>
      <c r="E97" s="197"/>
      <c r="F97" s="197"/>
      <c r="G97" s="210"/>
      <c r="H97" s="210">
        <v>2600</v>
      </c>
      <c r="I97" s="201"/>
      <c r="J97" s="202"/>
    </row>
    <row r="98" spans="1:10" ht="12.75">
      <c r="A98" s="187"/>
      <c r="B98" s="199"/>
      <c r="C98" s="199"/>
      <c r="D98" s="199" t="s">
        <v>68</v>
      </c>
      <c r="E98" s="197"/>
      <c r="F98" s="197"/>
      <c r="G98" s="210"/>
      <c r="H98" s="219">
        <v>-2200</v>
      </c>
      <c r="I98" s="201"/>
      <c r="J98" s="202"/>
    </row>
    <row r="99" spans="1:10" ht="12.75">
      <c r="A99" s="187"/>
      <c r="B99" s="199"/>
      <c r="C99" s="199"/>
      <c r="D99" s="199"/>
      <c r="E99" s="197"/>
      <c r="F99" s="197"/>
      <c r="G99" s="220"/>
      <c r="H99" s="221">
        <f>SUM(H95:H98)</f>
        <v>39800</v>
      </c>
      <c r="I99" s="201"/>
      <c r="J99" s="202"/>
    </row>
    <row r="100" spans="1:10" ht="12.75" customHeight="1">
      <c r="A100" s="187"/>
      <c r="B100" s="197"/>
      <c r="C100" s="197"/>
      <c r="D100" s="199" t="s">
        <v>214</v>
      </c>
      <c r="E100" s="197"/>
      <c r="F100" s="197"/>
      <c r="G100" s="222"/>
      <c r="H100" s="222"/>
      <c r="I100" s="201"/>
      <c r="J100" s="202"/>
    </row>
    <row r="101" spans="1:10" ht="12.75">
      <c r="A101" s="187"/>
      <c r="B101" s="199" t="s">
        <v>106</v>
      </c>
      <c r="C101" s="199"/>
      <c r="D101" s="199" t="s">
        <v>190</v>
      </c>
      <c r="E101" s="197"/>
      <c r="F101" s="197"/>
      <c r="G101" s="200"/>
      <c r="H101" s="200">
        <v>28000</v>
      </c>
      <c r="I101" s="201"/>
      <c r="J101" s="202"/>
    </row>
    <row r="102" spans="1:10" ht="14.25" customHeight="1">
      <c r="A102" s="187"/>
      <c r="B102" s="197"/>
      <c r="C102" s="197"/>
      <c r="D102" s="197"/>
      <c r="E102" s="197"/>
      <c r="F102" s="197"/>
      <c r="G102" s="220"/>
      <c r="H102" s="220"/>
      <c r="I102" s="201"/>
      <c r="J102" s="202"/>
    </row>
    <row r="103" spans="1:10" ht="14.25" customHeight="1">
      <c r="A103" s="187"/>
      <c r="B103" s="197"/>
      <c r="C103" s="197"/>
      <c r="D103" s="197"/>
      <c r="E103" s="197"/>
      <c r="F103" s="197"/>
      <c r="G103" s="200"/>
      <c r="H103" s="200"/>
      <c r="I103" s="201"/>
      <c r="J103" s="202"/>
    </row>
    <row r="104" spans="1:10" ht="12.75">
      <c r="A104" s="187"/>
      <c r="B104" s="199" t="s">
        <v>107</v>
      </c>
      <c r="C104" s="199"/>
      <c r="D104" s="199" t="s">
        <v>190</v>
      </c>
      <c r="E104" s="197"/>
      <c r="F104" s="197"/>
      <c r="G104" s="200"/>
      <c r="H104" s="200">
        <v>28000</v>
      </c>
      <c r="I104" s="201"/>
      <c r="J104" s="202"/>
    </row>
    <row r="105" spans="1:10" ht="12.75">
      <c r="A105" s="187"/>
      <c r="B105" s="197"/>
      <c r="C105" s="197"/>
      <c r="D105" s="197"/>
      <c r="E105" s="197"/>
      <c r="F105" s="197"/>
      <c r="G105" s="200"/>
      <c r="H105" s="200"/>
      <c r="I105" s="201"/>
      <c r="J105" s="202"/>
    </row>
    <row r="106" spans="1:10" ht="12.75">
      <c r="A106" s="187"/>
      <c r="B106" s="197"/>
      <c r="C106" s="197"/>
      <c r="D106" s="197"/>
      <c r="E106" s="197"/>
      <c r="F106" s="197"/>
      <c r="G106" s="209"/>
      <c r="H106" s="209"/>
      <c r="I106" s="204"/>
      <c r="J106" s="202"/>
    </row>
    <row r="107" spans="1:10" ht="12.75">
      <c r="A107" s="187"/>
      <c r="B107" s="199" t="s">
        <v>108</v>
      </c>
      <c r="C107" s="199"/>
      <c r="D107" s="199" t="s">
        <v>190</v>
      </c>
      <c r="E107" s="197"/>
      <c r="F107" s="197"/>
      <c r="G107" s="200"/>
      <c r="H107" s="200">
        <v>104000</v>
      </c>
      <c r="I107" s="201"/>
      <c r="J107" s="202"/>
    </row>
    <row r="108" spans="1:9" ht="12.75">
      <c r="A108" s="187"/>
      <c r="B108" s="197"/>
      <c r="C108" s="197"/>
      <c r="D108" s="199" t="s">
        <v>215</v>
      </c>
      <c r="E108" s="197"/>
      <c r="F108" s="197"/>
      <c r="G108" s="209"/>
      <c r="H108" s="209">
        <v>20000</v>
      </c>
      <c r="I108" s="204"/>
    </row>
    <row r="109" spans="1:9" ht="12.75">
      <c r="A109" s="187"/>
      <c r="B109" s="197"/>
      <c r="C109" s="197"/>
      <c r="D109" s="199" t="s">
        <v>216</v>
      </c>
      <c r="E109" s="197"/>
      <c r="F109" s="197"/>
      <c r="G109" s="209"/>
      <c r="H109" s="209">
        <v>50000</v>
      </c>
      <c r="I109" s="204"/>
    </row>
    <row r="110" spans="1:9" ht="12.75">
      <c r="A110" s="187"/>
      <c r="B110" s="197"/>
      <c r="C110" s="197"/>
      <c r="D110" s="199" t="s">
        <v>217</v>
      </c>
      <c r="E110" s="197"/>
      <c r="F110" s="197"/>
      <c r="G110" s="209"/>
      <c r="H110" s="209">
        <v>7000</v>
      </c>
      <c r="I110" s="204"/>
    </row>
    <row r="111" spans="1:9" ht="12.75">
      <c r="A111" s="187"/>
      <c r="B111" s="197"/>
      <c r="C111" s="197"/>
      <c r="D111" s="199" t="s">
        <v>218</v>
      </c>
      <c r="E111" s="197"/>
      <c r="F111" s="197"/>
      <c r="G111" s="209"/>
      <c r="H111" s="209">
        <v>7000</v>
      </c>
      <c r="I111" s="204"/>
    </row>
    <row r="112" spans="1:10" ht="12" customHeight="1">
      <c r="A112" s="187"/>
      <c r="B112" s="197"/>
      <c r="C112" s="197"/>
      <c r="D112" s="223" t="s">
        <v>219</v>
      </c>
      <c r="E112" s="197"/>
      <c r="F112" s="197"/>
      <c r="G112" s="203"/>
      <c r="H112" s="203">
        <v>2200</v>
      </c>
      <c r="I112" s="204"/>
      <c r="J112" s="202"/>
    </row>
    <row r="113" spans="1:10" ht="12.75">
      <c r="A113" s="187"/>
      <c r="B113" s="197"/>
      <c r="C113" s="197"/>
      <c r="D113" s="199"/>
      <c r="E113" s="197"/>
      <c r="F113" s="197"/>
      <c r="G113" s="224"/>
      <c r="H113" s="224"/>
      <c r="I113" s="206"/>
      <c r="J113" s="202"/>
    </row>
    <row r="114" spans="1:9" ht="12.75">
      <c r="A114" s="187"/>
      <c r="B114" s="197"/>
      <c r="C114" s="197"/>
      <c r="D114" s="197"/>
      <c r="E114" s="197"/>
      <c r="F114" s="197"/>
      <c r="G114" s="200"/>
      <c r="H114" s="207">
        <f>SUM(H107:H113)</f>
        <v>190200</v>
      </c>
      <c r="I114" s="201"/>
    </row>
    <row r="115" spans="1:9" ht="13.5" thickBot="1">
      <c r="A115" s="213"/>
      <c r="B115" s="214"/>
      <c r="C115" s="214"/>
      <c r="D115" s="214"/>
      <c r="E115" s="214"/>
      <c r="F115" s="214"/>
      <c r="G115" s="215"/>
      <c r="H115" s="215"/>
      <c r="I115" s="216"/>
    </row>
    <row r="116" spans="1:9" ht="13.5" thickTop="1">
      <c r="A116" s="187"/>
      <c r="B116" s="197"/>
      <c r="C116" s="197"/>
      <c r="D116" s="197"/>
      <c r="E116" s="197"/>
      <c r="F116" s="197"/>
      <c r="G116" s="197"/>
      <c r="H116" s="197"/>
      <c r="I116" s="198"/>
    </row>
    <row r="117" spans="1:10" ht="12.75">
      <c r="A117" s="187"/>
      <c r="B117" s="199" t="s">
        <v>109</v>
      </c>
      <c r="C117" s="199"/>
      <c r="D117" s="199" t="s">
        <v>190</v>
      </c>
      <c r="E117" s="197"/>
      <c r="F117" s="197"/>
      <c r="G117" s="200"/>
      <c r="H117" s="200">
        <v>65000</v>
      </c>
      <c r="I117" s="201"/>
      <c r="J117" s="225"/>
    </row>
    <row r="118" spans="1:10" ht="12.75">
      <c r="A118" s="187"/>
      <c r="B118" s="197"/>
      <c r="C118" s="197"/>
      <c r="D118" s="199" t="s">
        <v>191</v>
      </c>
      <c r="E118" s="197"/>
      <c r="F118" s="197"/>
      <c r="G118" s="203"/>
      <c r="H118" s="203">
        <v>4000</v>
      </c>
      <c r="I118" s="204"/>
      <c r="J118" s="202"/>
    </row>
    <row r="119" spans="1:10" ht="12.75">
      <c r="A119" s="187"/>
      <c r="B119" s="197"/>
      <c r="C119" s="197"/>
      <c r="D119" s="199" t="s">
        <v>193</v>
      </c>
      <c r="E119" s="197"/>
      <c r="F119" s="197"/>
      <c r="G119" s="203"/>
      <c r="H119" s="203">
        <v>4000</v>
      </c>
      <c r="I119" s="204"/>
      <c r="J119" s="202"/>
    </row>
    <row r="120" spans="1:10" ht="12.75">
      <c r="A120" s="187"/>
      <c r="B120" s="197"/>
      <c r="C120" s="197"/>
      <c r="D120" s="199" t="s">
        <v>192</v>
      </c>
      <c r="E120" s="197"/>
      <c r="F120" s="197"/>
      <c r="G120" s="203"/>
      <c r="H120" s="203">
        <v>4000</v>
      </c>
      <c r="I120" s="204"/>
      <c r="J120" s="202"/>
    </row>
    <row r="121" spans="1:10" ht="12.75">
      <c r="A121" s="187"/>
      <c r="B121" s="197"/>
      <c r="C121" s="197"/>
      <c r="D121" s="197"/>
      <c r="E121" s="197"/>
      <c r="F121" s="197"/>
      <c r="G121" s="200"/>
      <c r="H121" s="207">
        <f>SUM(H117:H120)</f>
        <v>77000</v>
      </c>
      <c r="I121" s="201"/>
      <c r="J121" s="202"/>
    </row>
    <row r="122" spans="1:10" ht="12.75" customHeight="1">
      <c r="A122" s="187"/>
      <c r="B122" s="197"/>
      <c r="C122" s="197"/>
      <c r="D122" s="197"/>
      <c r="E122" s="197"/>
      <c r="F122" s="197"/>
      <c r="G122" s="197"/>
      <c r="H122" s="197"/>
      <c r="I122" s="198"/>
      <c r="J122" s="202"/>
    </row>
    <row r="123" spans="1:10" ht="12.75">
      <c r="A123" s="187"/>
      <c r="B123" s="199" t="s">
        <v>110</v>
      </c>
      <c r="C123" s="199"/>
      <c r="D123" s="199" t="s">
        <v>190</v>
      </c>
      <c r="E123" s="197"/>
      <c r="F123" s="197"/>
      <c r="G123" s="200"/>
      <c r="H123" s="200">
        <v>42000</v>
      </c>
      <c r="I123" s="201"/>
      <c r="J123" s="202"/>
    </row>
    <row r="124" spans="1:10" ht="12.75">
      <c r="A124" s="187"/>
      <c r="B124" s="199"/>
      <c r="C124" s="199"/>
      <c r="D124" s="199"/>
      <c r="E124" s="197"/>
      <c r="F124" s="197"/>
      <c r="G124" s="200"/>
      <c r="H124" s="200"/>
      <c r="I124" s="201"/>
      <c r="J124" s="202"/>
    </row>
    <row r="125" spans="1:10" ht="12.75">
      <c r="A125" s="187"/>
      <c r="B125" s="199" t="s">
        <v>112</v>
      </c>
      <c r="C125" s="199"/>
      <c r="D125" s="199" t="s">
        <v>209</v>
      </c>
      <c r="E125" s="197"/>
      <c r="F125" s="197"/>
      <c r="G125" s="200"/>
      <c r="H125" s="200">
        <v>15000</v>
      </c>
      <c r="I125" s="201"/>
      <c r="J125" s="202"/>
    </row>
    <row r="126" spans="1:10" ht="12.75">
      <c r="A126" s="187"/>
      <c r="B126" s="197"/>
      <c r="C126" s="197"/>
      <c r="D126" s="199" t="s">
        <v>220</v>
      </c>
      <c r="E126" s="197"/>
      <c r="F126" s="197"/>
      <c r="G126" s="203"/>
      <c r="H126" s="203">
        <v>60000</v>
      </c>
      <c r="I126" s="204"/>
      <c r="J126" s="202"/>
    </row>
    <row r="127" spans="1:10" ht="12.75">
      <c r="A127" s="187"/>
      <c r="B127" s="197"/>
      <c r="C127" s="197"/>
      <c r="D127" s="199" t="s">
        <v>192</v>
      </c>
      <c r="E127" s="197"/>
      <c r="F127" s="197"/>
      <c r="G127" s="203"/>
      <c r="H127" s="203">
        <v>90000</v>
      </c>
      <c r="I127" s="204"/>
      <c r="J127" s="202"/>
    </row>
    <row r="128" spans="1:10" ht="12.75">
      <c r="A128" s="187"/>
      <c r="B128" s="197"/>
      <c r="C128" s="197"/>
      <c r="D128" s="197"/>
      <c r="E128" s="197"/>
      <c r="F128" s="197"/>
      <c r="G128" s="200"/>
      <c r="H128" s="207">
        <f>SUM(H125:H127)</f>
        <v>165000</v>
      </c>
      <c r="I128" s="201"/>
      <c r="J128" s="202"/>
    </row>
    <row r="129" spans="1:10" ht="12.75">
      <c r="A129" s="187"/>
      <c r="B129" s="197"/>
      <c r="C129" s="197"/>
      <c r="D129" s="197"/>
      <c r="E129" s="197"/>
      <c r="F129" s="197"/>
      <c r="G129" s="200"/>
      <c r="H129" s="200"/>
      <c r="I129" s="201"/>
      <c r="J129" s="202"/>
    </row>
    <row r="130" spans="1:10" ht="13.5" thickBot="1">
      <c r="A130" s="187"/>
      <c r="B130" s="197"/>
      <c r="C130" s="197"/>
      <c r="D130" s="199" t="s">
        <v>114</v>
      </c>
      <c r="E130" s="197"/>
      <c r="F130" s="197"/>
      <c r="G130" s="200"/>
      <c r="H130" s="226">
        <f>H128+H123+H121+H114+H104+H101+H99+H93+H91+H86+H79+H74+H68+H66+H62+H51+H45+H35+H25+H16</f>
        <v>4921100</v>
      </c>
      <c r="I130" s="201"/>
      <c r="J130" s="202"/>
    </row>
    <row r="131" spans="1:9" ht="14.25" thickBot="1" thickTop="1">
      <c r="A131" s="213"/>
      <c r="B131" s="214"/>
      <c r="C131" s="214"/>
      <c r="D131" s="214"/>
      <c r="E131" s="214"/>
      <c r="F131" s="214"/>
      <c r="G131" s="227"/>
      <c r="H131" s="227"/>
      <c r="I131" s="228"/>
    </row>
    <row r="132" spans="7:8" ht="13.5" thickTop="1">
      <c r="G132" s="197"/>
      <c r="H132" s="197"/>
    </row>
    <row r="133" spans="7:8" ht="12.75">
      <c r="G133" s="197"/>
      <c r="H133" s="197"/>
    </row>
    <row r="134" spans="7:8" ht="12.75">
      <c r="G134" s="197"/>
      <c r="H134" s="197"/>
    </row>
    <row r="135" spans="7:8" ht="12.75">
      <c r="G135" s="197"/>
      <c r="H135" s="197"/>
    </row>
    <row r="136" spans="7:8" ht="12.75">
      <c r="G136" s="197"/>
      <c r="H136" s="197"/>
    </row>
    <row r="137" spans="7:8" ht="12.75">
      <c r="G137" s="197"/>
      <c r="H137" s="197"/>
    </row>
    <row r="138" spans="7:8" ht="12.75">
      <c r="G138" s="197"/>
      <c r="H138" s="197"/>
    </row>
    <row r="139" spans="7:8" ht="12.75">
      <c r="G139" s="197"/>
      <c r="H139" s="197"/>
    </row>
    <row r="140" spans="7:8" ht="12.75">
      <c r="G140" s="197"/>
      <c r="H140" s="197"/>
    </row>
    <row r="141" spans="7:8" ht="12.75">
      <c r="G141" s="197"/>
      <c r="H141" s="197"/>
    </row>
    <row r="142" spans="7:8" ht="12.75">
      <c r="G142" s="197"/>
      <c r="H142" s="197"/>
    </row>
    <row r="143" spans="7:8" ht="12.75">
      <c r="G143" s="197"/>
      <c r="H143" s="197"/>
    </row>
    <row r="144" spans="7:8" ht="12.75">
      <c r="G144" s="197"/>
      <c r="H144" s="197"/>
    </row>
    <row r="145" spans="7:8" ht="12.75">
      <c r="G145" s="197"/>
      <c r="H145" s="197"/>
    </row>
    <row r="146" spans="7:8" ht="12.75">
      <c r="G146" s="197"/>
      <c r="H146" s="197"/>
    </row>
    <row r="147" spans="7:8" ht="12.75">
      <c r="G147" s="197"/>
      <c r="H147" s="197"/>
    </row>
    <row r="148" spans="7:8" ht="12.75">
      <c r="G148" s="197"/>
      <c r="H148" s="197"/>
    </row>
    <row r="149" spans="7:8" ht="12.75">
      <c r="G149" s="197"/>
      <c r="H149" s="197"/>
    </row>
    <row r="150" spans="7:8" ht="12.75">
      <c r="G150" s="197"/>
      <c r="H150" s="197"/>
    </row>
    <row r="151" spans="7:8" ht="12.75">
      <c r="G151" s="197"/>
      <c r="H151" s="197"/>
    </row>
    <row r="152" spans="7:8" ht="12.75">
      <c r="G152" s="197"/>
      <c r="H152" s="197"/>
    </row>
    <row r="153" spans="7:8" ht="12.75">
      <c r="G153" s="197"/>
      <c r="H153" s="197"/>
    </row>
    <row r="154" spans="7:8" ht="12.75">
      <c r="G154" s="197"/>
      <c r="H154" s="197"/>
    </row>
    <row r="155" spans="7:8" ht="12.75">
      <c r="G155" s="197"/>
      <c r="H155" s="197"/>
    </row>
    <row r="156" spans="7:8" ht="12.75">
      <c r="G156" s="197"/>
      <c r="H156" s="197"/>
    </row>
    <row r="157" spans="7:8" ht="12.75">
      <c r="G157" s="197"/>
      <c r="H157" s="197"/>
    </row>
    <row r="158" spans="7:8" ht="12.75">
      <c r="G158" s="197"/>
      <c r="H158" s="197"/>
    </row>
    <row r="159" spans="7:8" ht="12.75">
      <c r="G159" s="197"/>
      <c r="H159" s="197"/>
    </row>
    <row r="160" spans="7:8" ht="12.75">
      <c r="G160" s="197"/>
      <c r="H160" s="197"/>
    </row>
    <row r="161" spans="7:8" ht="12.75">
      <c r="G161" s="197"/>
      <c r="H161" s="197"/>
    </row>
    <row r="162" spans="7:8" ht="12.75">
      <c r="G162" s="197"/>
      <c r="H162" s="197"/>
    </row>
    <row r="163" spans="7:8" ht="12.75">
      <c r="G163" s="197"/>
      <c r="H163" s="197"/>
    </row>
    <row r="164" spans="7:8" ht="12.75">
      <c r="G164" s="197"/>
      <c r="H164" s="197"/>
    </row>
    <row r="165" spans="7:8" ht="12.75">
      <c r="G165" s="197"/>
      <c r="H165" s="197"/>
    </row>
    <row r="166" spans="7:8" ht="12.75">
      <c r="G166" s="197"/>
      <c r="H166" s="197"/>
    </row>
    <row r="167" spans="7:8" ht="12.75">
      <c r="G167" s="197"/>
      <c r="H167" s="197"/>
    </row>
    <row r="168" spans="7:8" ht="12.75">
      <c r="G168" s="197"/>
      <c r="H168" s="197"/>
    </row>
    <row r="169" spans="7:8" ht="12.75">
      <c r="G169" s="197"/>
      <c r="H169" s="197"/>
    </row>
    <row r="170" spans="7:8" ht="12.75">
      <c r="G170" s="197"/>
      <c r="H170" s="197"/>
    </row>
    <row r="171" spans="7:8" ht="12.75">
      <c r="G171" s="197"/>
      <c r="H171" s="197"/>
    </row>
    <row r="172" spans="7:8" ht="12.75">
      <c r="G172" s="197"/>
      <c r="H172" s="197"/>
    </row>
    <row r="173" spans="7:8" ht="12.75">
      <c r="G173" s="197"/>
      <c r="H173" s="197"/>
    </row>
    <row r="174" spans="7:8" ht="12.75">
      <c r="G174" s="197"/>
      <c r="H174" s="197"/>
    </row>
    <row r="175" spans="7:8" ht="12.75">
      <c r="G175" s="197"/>
      <c r="H175" s="197"/>
    </row>
    <row r="176" spans="7:8" ht="12.75">
      <c r="G176" s="197"/>
      <c r="H176" s="197"/>
    </row>
    <row r="177" spans="7:8" ht="12.75">
      <c r="G177" s="197"/>
      <c r="H177" s="197"/>
    </row>
    <row r="178" spans="7:8" ht="12.75">
      <c r="G178" s="197"/>
      <c r="H178" s="197"/>
    </row>
    <row r="179" spans="7:8" ht="12.75">
      <c r="G179" s="197"/>
      <c r="H179" s="197"/>
    </row>
    <row r="180" spans="7:8" ht="12.75">
      <c r="G180" s="197"/>
      <c r="H180" s="197"/>
    </row>
    <row r="181" spans="7:8" ht="12.75">
      <c r="G181" s="197"/>
      <c r="H181" s="197"/>
    </row>
    <row r="182" spans="7:8" ht="12.75">
      <c r="G182" s="197"/>
      <c r="H182" s="197"/>
    </row>
    <row r="183" spans="7:8" ht="12.75">
      <c r="G183" s="197"/>
      <c r="H183" s="197"/>
    </row>
    <row r="184" spans="7:8" ht="12.75">
      <c r="G184" s="197"/>
      <c r="H184" s="197"/>
    </row>
    <row r="185" spans="7:8" ht="12.75">
      <c r="G185" s="197"/>
      <c r="H185" s="197"/>
    </row>
    <row r="186" spans="7:8" ht="12.75">
      <c r="G186" s="197"/>
      <c r="H186" s="197"/>
    </row>
    <row r="187" spans="7:8" ht="12.75">
      <c r="G187" s="197"/>
      <c r="H187" s="197"/>
    </row>
    <row r="188" spans="7:8" ht="12.75">
      <c r="G188" s="197"/>
      <c r="H188" s="197"/>
    </row>
    <row r="189" spans="7:8" ht="12.75">
      <c r="G189" s="197"/>
      <c r="H189" s="197"/>
    </row>
    <row r="190" spans="7:8" ht="12.75">
      <c r="G190" s="197"/>
      <c r="H190" s="197"/>
    </row>
    <row r="191" spans="7:8" ht="12.75">
      <c r="G191" s="197"/>
      <c r="H191" s="197"/>
    </row>
    <row r="192" spans="7:8" ht="12.75">
      <c r="G192" s="197"/>
      <c r="H192" s="197"/>
    </row>
    <row r="193" spans="7:8" ht="12.75">
      <c r="G193" s="197"/>
      <c r="H193" s="197"/>
    </row>
    <row r="194" spans="7:8" ht="12.75">
      <c r="G194" s="197"/>
      <c r="H194" s="197"/>
    </row>
    <row r="195" spans="7:8" ht="12.75">
      <c r="G195" s="197"/>
      <c r="H195" s="197"/>
    </row>
    <row r="196" spans="7:8" ht="12.75">
      <c r="G196" s="197"/>
      <c r="H196" s="197"/>
    </row>
    <row r="197" spans="7:8" ht="12.75">
      <c r="G197" s="197"/>
      <c r="H197" s="197"/>
    </row>
    <row r="198" spans="7:8" ht="12.75">
      <c r="G198" s="197"/>
      <c r="H198" s="197"/>
    </row>
    <row r="199" spans="7:8" ht="12.75">
      <c r="G199" s="197"/>
      <c r="H199" s="197"/>
    </row>
    <row r="200" spans="7:8" ht="12.75">
      <c r="G200" s="197"/>
      <c r="H200" s="197"/>
    </row>
    <row r="201" spans="7:8" ht="12.75">
      <c r="G201" s="197"/>
      <c r="H201" s="197"/>
    </row>
    <row r="202" spans="7:8" ht="12.75">
      <c r="G202" s="197"/>
      <c r="H202" s="197"/>
    </row>
    <row r="203" spans="7:8" ht="12.75">
      <c r="G203" s="197"/>
      <c r="H203" s="197"/>
    </row>
    <row r="204" spans="7:8" ht="12.75">
      <c r="G204" s="197"/>
      <c r="H204" s="197"/>
    </row>
    <row r="205" spans="7:8" ht="12.75">
      <c r="G205" s="197"/>
      <c r="H205" s="197"/>
    </row>
    <row r="206" spans="7:8" ht="12.75">
      <c r="G206" s="197"/>
      <c r="H206" s="197"/>
    </row>
    <row r="207" spans="7:8" ht="12.75">
      <c r="G207" s="197"/>
      <c r="H207" s="197"/>
    </row>
    <row r="208" spans="7:8" ht="12.75">
      <c r="G208" s="197"/>
      <c r="H208" s="197"/>
    </row>
    <row r="209" spans="7:8" ht="12.75">
      <c r="G209" s="197"/>
      <c r="H209" s="197"/>
    </row>
    <row r="210" spans="7:8" ht="12.75">
      <c r="G210" s="197"/>
      <c r="H210" s="197"/>
    </row>
    <row r="211" spans="7:8" ht="12.75">
      <c r="G211" s="197"/>
      <c r="H211" s="197"/>
    </row>
    <row r="212" spans="7:8" ht="12.75">
      <c r="G212" s="197"/>
      <c r="H212" s="197"/>
    </row>
    <row r="213" spans="7:8" ht="12.75">
      <c r="G213" s="197"/>
      <c r="H213" s="197"/>
    </row>
    <row r="214" spans="7:8" ht="12.75">
      <c r="G214" s="197"/>
      <c r="H214" s="197"/>
    </row>
    <row r="215" spans="7:8" ht="12.75">
      <c r="G215" s="197"/>
      <c r="H215" s="197"/>
    </row>
    <row r="216" spans="7:8" ht="12.75">
      <c r="G216" s="197"/>
      <c r="H216" s="197"/>
    </row>
    <row r="217" spans="7:8" ht="12.75">
      <c r="G217" s="197"/>
      <c r="H217" s="197"/>
    </row>
    <row r="218" spans="7:8" ht="12.75">
      <c r="G218" s="197"/>
      <c r="H218" s="197"/>
    </row>
    <row r="219" spans="7:8" ht="12.75">
      <c r="G219" s="197"/>
      <c r="H219" s="197"/>
    </row>
    <row r="220" spans="7:8" ht="12.75">
      <c r="G220" s="197"/>
      <c r="H220" s="197"/>
    </row>
    <row r="221" spans="7:8" ht="12.75">
      <c r="G221" s="197"/>
      <c r="H221" s="197"/>
    </row>
    <row r="222" spans="7:8" ht="12.75">
      <c r="G222" s="197"/>
      <c r="H222" s="197"/>
    </row>
    <row r="223" spans="7:8" ht="12.75">
      <c r="G223" s="197"/>
      <c r="H223" s="197"/>
    </row>
    <row r="224" spans="7:8" ht="12.75">
      <c r="G224" s="197"/>
      <c r="H224" s="197"/>
    </row>
    <row r="225" spans="7:8" ht="12.75">
      <c r="G225" s="197"/>
      <c r="H225" s="197"/>
    </row>
    <row r="226" spans="7:8" ht="12.75">
      <c r="G226" s="197"/>
      <c r="H226" s="197"/>
    </row>
    <row r="227" spans="7:8" ht="12.75">
      <c r="G227" s="197"/>
      <c r="H227" s="197"/>
    </row>
    <row r="228" spans="7:8" ht="12.75">
      <c r="G228" s="197"/>
      <c r="H228" s="197"/>
    </row>
    <row r="229" spans="7:8" ht="12.75">
      <c r="G229" s="197"/>
      <c r="H229" s="197"/>
    </row>
    <row r="230" spans="7:8" ht="12.75">
      <c r="G230" s="197"/>
      <c r="H230" s="197"/>
    </row>
    <row r="231" spans="7:8" ht="12.75">
      <c r="G231" s="197"/>
      <c r="H231" s="197"/>
    </row>
    <row r="232" spans="7:8" ht="12.75">
      <c r="G232" s="197"/>
      <c r="H232" s="197"/>
    </row>
    <row r="233" spans="7:8" ht="12.75">
      <c r="G233" s="197"/>
      <c r="H233" s="197"/>
    </row>
    <row r="234" spans="7:8" ht="12.75">
      <c r="G234" s="197"/>
      <c r="H234" s="197"/>
    </row>
    <row r="235" spans="7:8" ht="12.75">
      <c r="G235" s="197"/>
      <c r="H235" s="197"/>
    </row>
    <row r="236" spans="7:8" ht="12.75">
      <c r="G236" s="197"/>
      <c r="H236" s="197"/>
    </row>
    <row r="237" spans="7:8" ht="12.75">
      <c r="G237" s="197"/>
      <c r="H237" s="197"/>
    </row>
    <row r="238" spans="7:8" ht="12.75">
      <c r="G238" s="197"/>
      <c r="H238" s="197"/>
    </row>
    <row r="239" spans="7:8" ht="12.75">
      <c r="G239" s="197"/>
      <c r="H239" s="197"/>
    </row>
    <row r="240" spans="7:8" ht="12.75">
      <c r="G240" s="197"/>
      <c r="H240" s="197"/>
    </row>
    <row r="241" spans="7:8" ht="12.75">
      <c r="G241" s="197"/>
      <c r="H241" s="197"/>
    </row>
    <row r="242" spans="7:8" ht="12.75">
      <c r="G242" s="197"/>
      <c r="H242" s="197"/>
    </row>
    <row r="243" spans="7:8" ht="12.75">
      <c r="G243" s="197"/>
      <c r="H243" s="197"/>
    </row>
    <row r="244" spans="7:8" ht="12.75">
      <c r="G244" s="197"/>
      <c r="H244" s="197"/>
    </row>
    <row r="245" spans="7:8" ht="12.75">
      <c r="G245" s="197"/>
      <c r="H245" s="197"/>
    </row>
    <row r="246" spans="7:8" ht="12.75">
      <c r="G246" s="197"/>
      <c r="H246" s="197"/>
    </row>
    <row r="247" spans="7:8" ht="12.75">
      <c r="G247" s="197"/>
      <c r="H247" s="197"/>
    </row>
    <row r="248" spans="7:8" ht="12.75">
      <c r="G248" s="197"/>
      <c r="H248" s="197"/>
    </row>
    <row r="249" spans="7:8" ht="12.75">
      <c r="G249" s="197"/>
      <c r="H249" s="197"/>
    </row>
    <row r="250" spans="7:8" ht="12.75">
      <c r="G250" s="197"/>
      <c r="H250" s="197"/>
    </row>
    <row r="251" spans="7:8" ht="12.75">
      <c r="G251" s="197"/>
      <c r="H251" s="197"/>
    </row>
    <row r="252" spans="7:8" ht="12.75">
      <c r="G252" s="197"/>
      <c r="H252" s="197"/>
    </row>
    <row r="253" spans="7:8" ht="12.75">
      <c r="G253" s="197"/>
      <c r="H253" s="197"/>
    </row>
    <row r="254" spans="7:8" ht="12.75">
      <c r="G254" s="197"/>
      <c r="H254" s="197"/>
    </row>
    <row r="255" spans="7:8" ht="12.75">
      <c r="G255" s="197"/>
      <c r="H255" s="197"/>
    </row>
    <row r="256" spans="7:8" ht="12.75">
      <c r="G256" s="197"/>
      <c r="H256" s="197"/>
    </row>
    <row r="257" spans="7:8" ht="12.75">
      <c r="G257" s="197"/>
      <c r="H257" s="197"/>
    </row>
    <row r="258" spans="7:8" ht="12.75">
      <c r="G258" s="197"/>
      <c r="H258" s="197"/>
    </row>
    <row r="259" spans="7:8" ht="12.75">
      <c r="G259" s="197"/>
      <c r="H259" s="197"/>
    </row>
    <row r="260" spans="7:8" ht="12.75">
      <c r="G260" s="197"/>
      <c r="H260" s="197"/>
    </row>
    <row r="261" spans="7:8" ht="12.75">
      <c r="G261" s="197"/>
      <c r="H261" s="197"/>
    </row>
    <row r="262" spans="7:8" ht="12.75">
      <c r="G262" s="197"/>
      <c r="H262" s="197"/>
    </row>
    <row r="263" spans="7:8" ht="12.75">
      <c r="G263" s="197"/>
      <c r="H263" s="197"/>
    </row>
    <row r="264" spans="7:8" ht="12.75">
      <c r="G264" s="197"/>
      <c r="H264" s="197"/>
    </row>
    <row r="265" spans="7:8" ht="12.75">
      <c r="G265" s="197"/>
      <c r="H265" s="197"/>
    </row>
    <row r="266" spans="7:8" ht="12.75">
      <c r="G266" s="197"/>
      <c r="H266" s="197"/>
    </row>
    <row r="267" spans="7:8" ht="12.75">
      <c r="G267" s="197"/>
      <c r="H267" s="197"/>
    </row>
    <row r="268" spans="7:8" ht="12.75">
      <c r="G268" s="197"/>
      <c r="H268" s="197"/>
    </row>
    <row r="269" spans="7:8" ht="12.75">
      <c r="G269" s="197"/>
      <c r="H269" s="197"/>
    </row>
    <row r="270" spans="7:8" ht="12.75">
      <c r="G270" s="197"/>
      <c r="H270" s="197"/>
    </row>
    <row r="271" spans="7:8" ht="12.75">
      <c r="G271" s="197"/>
      <c r="H271" s="197"/>
    </row>
    <row r="272" spans="7:8" ht="12.75">
      <c r="G272" s="197"/>
      <c r="H272" s="197"/>
    </row>
    <row r="273" spans="7:8" ht="12.75">
      <c r="G273" s="197"/>
      <c r="H273" s="197"/>
    </row>
    <row r="274" spans="7:8" ht="12.75">
      <c r="G274" s="197"/>
      <c r="H274" s="197"/>
    </row>
    <row r="275" spans="7:8" ht="12.75">
      <c r="G275" s="197"/>
      <c r="H275" s="197"/>
    </row>
    <row r="276" spans="7:8" ht="12.75">
      <c r="G276" s="197"/>
      <c r="H276" s="197"/>
    </row>
    <row r="277" spans="7:8" ht="12.75">
      <c r="G277" s="197"/>
      <c r="H277" s="197"/>
    </row>
    <row r="278" spans="7:8" ht="12.75">
      <c r="G278" s="197"/>
      <c r="H278" s="197"/>
    </row>
    <row r="279" spans="7:8" ht="12.75">
      <c r="G279" s="197"/>
      <c r="H279" s="197"/>
    </row>
    <row r="280" spans="7:8" ht="12.75">
      <c r="G280" s="197"/>
      <c r="H280" s="197"/>
    </row>
    <row r="281" spans="7:8" ht="12.75">
      <c r="G281" s="197"/>
      <c r="H281" s="197"/>
    </row>
    <row r="282" spans="7:8" ht="12.75">
      <c r="G282" s="197"/>
      <c r="H282" s="197"/>
    </row>
    <row r="283" spans="7:8" ht="12.75">
      <c r="G283" s="197"/>
      <c r="H283" s="197"/>
    </row>
    <row r="284" spans="7:8" ht="12.75">
      <c r="G284" s="197"/>
      <c r="H284" s="197"/>
    </row>
    <row r="285" spans="7:8" ht="12.75">
      <c r="G285" s="197"/>
      <c r="H285" s="197"/>
    </row>
    <row r="286" spans="7:8" ht="12.75">
      <c r="G286" s="197"/>
      <c r="H286" s="197"/>
    </row>
    <row r="287" spans="7:8" ht="12.75">
      <c r="G287" s="197"/>
      <c r="H287" s="197"/>
    </row>
    <row r="288" spans="7:8" ht="12.75">
      <c r="G288" s="197"/>
      <c r="H288" s="197"/>
    </row>
    <row r="289" spans="7:8" ht="12.75">
      <c r="G289" s="197"/>
      <c r="H289" s="197"/>
    </row>
    <row r="290" spans="7:8" ht="12.75">
      <c r="G290" s="197"/>
      <c r="H290" s="197"/>
    </row>
    <row r="291" spans="7:8" ht="12.75">
      <c r="G291" s="197"/>
      <c r="H291" s="197"/>
    </row>
    <row r="292" spans="7:8" ht="12.75">
      <c r="G292" s="197"/>
      <c r="H292" s="197"/>
    </row>
    <row r="293" spans="7:8" ht="12.75">
      <c r="G293" s="197"/>
      <c r="H293" s="197"/>
    </row>
    <row r="294" spans="7:8" ht="12.75">
      <c r="G294" s="197"/>
      <c r="H294" s="197"/>
    </row>
    <row r="295" spans="7:8" ht="12.75">
      <c r="G295" s="197"/>
      <c r="H295" s="197"/>
    </row>
    <row r="296" spans="7:8" ht="12.75">
      <c r="G296" s="197"/>
      <c r="H296" s="197"/>
    </row>
    <row r="297" spans="7:8" ht="12.75">
      <c r="G297" s="197"/>
      <c r="H297" s="197"/>
    </row>
    <row r="298" spans="7:8" ht="12.75">
      <c r="G298" s="197"/>
      <c r="H298" s="197"/>
    </row>
    <row r="299" spans="7:8" ht="12.75">
      <c r="G299" s="197"/>
      <c r="H299" s="197"/>
    </row>
    <row r="300" spans="7:8" ht="12.75">
      <c r="G300" s="197"/>
      <c r="H300" s="197"/>
    </row>
    <row r="301" spans="7:8" ht="12.75">
      <c r="G301" s="197"/>
      <c r="H301" s="197"/>
    </row>
    <row r="302" spans="7:8" ht="12.75">
      <c r="G302" s="197"/>
      <c r="H302" s="197"/>
    </row>
    <row r="303" spans="7:8" ht="12.75">
      <c r="G303" s="197"/>
      <c r="H303" s="197"/>
    </row>
    <row r="304" spans="7:8" ht="12.75">
      <c r="G304" s="197"/>
      <c r="H304" s="197"/>
    </row>
    <row r="305" spans="7:8" ht="12.75">
      <c r="G305" s="197"/>
      <c r="H305" s="197"/>
    </row>
    <row r="306" spans="7:8" ht="12.75">
      <c r="G306" s="197"/>
      <c r="H306" s="197"/>
    </row>
    <row r="307" spans="7:8" ht="12.75">
      <c r="G307" s="197"/>
      <c r="H307" s="197"/>
    </row>
    <row r="308" spans="7:8" ht="12.75">
      <c r="G308" s="197"/>
      <c r="H308" s="197"/>
    </row>
  </sheetData>
  <printOptions/>
  <pageMargins left="0.75" right="0.5" top="0.6" bottom="0.6" header="0.25" footer="0.5"/>
  <pageSetup fitToHeight="4" horizontalDpi="600" verticalDpi="600" orientation="portrait" scale="91" r:id="rId1"/>
  <headerFooter alignWithMargins="0">
    <oddHeader>&amp;RATTACHMENT &amp;A
</oddHeader>
    <oddFooter>&amp;L&amp;8&amp;F&amp;R&amp;8&amp;D</oddFooter>
  </headerFooter>
  <rowBreaks count="2" manualBreakCount="2">
    <brk id="63" max="7" man="1"/>
    <brk id="11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F42" sqref="F42"/>
    </sheetView>
  </sheetViews>
  <sheetFormatPr defaultColWidth="9.140625" defaultRowHeight="12.75"/>
  <cols>
    <col min="2" max="2" width="15.7109375" style="0" customWidth="1"/>
    <col min="3" max="3" width="1.7109375" style="19" customWidth="1"/>
    <col min="4" max="4" width="15.7109375" style="0" customWidth="1"/>
    <col min="5" max="5" width="1.7109375" style="19" customWidth="1"/>
    <col min="6" max="6" width="15.7109375" style="0" customWidth="1"/>
    <col min="7" max="7" width="1.7109375" style="0" customWidth="1"/>
    <col min="8" max="8" width="15.7109375" style="0" customWidth="1"/>
    <col min="9" max="9" width="1.7109375" style="0" customWidth="1"/>
    <col min="10" max="10" width="15.7109375" style="0" customWidth="1"/>
    <col min="11" max="11" width="1.7109375" style="0" customWidth="1"/>
    <col min="12" max="12" width="15.7109375" style="0" customWidth="1"/>
    <col min="13" max="13" width="1.7109375" style="0" customWidth="1"/>
    <col min="14" max="14" width="15.7109375" style="266" customWidth="1"/>
  </cols>
  <sheetData>
    <row r="1" spans="1:14" ht="15.75">
      <c r="A1" s="229" t="s">
        <v>0</v>
      </c>
      <c r="B1" s="230"/>
      <c r="C1" s="230"/>
      <c r="D1" s="230"/>
      <c r="E1" s="230"/>
      <c r="F1" s="231"/>
      <c r="G1" s="231"/>
      <c r="H1" s="230"/>
      <c r="I1" s="230"/>
      <c r="J1" s="230"/>
      <c r="K1" s="230"/>
      <c r="L1" s="230"/>
      <c r="M1" s="230"/>
      <c r="N1" s="230"/>
    </row>
    <row r="2" spans="1:14" ht="15.75">
      <c r="A2" s="229" t="s">
        <v>221</v>
      </c>
      <c r="B2" s="230"/>
      <c r="C2" s="230"/>
      <c r="D2" s="230"/>
      <c r="E2" s="230"/>
      <c r="F2" s="231"/>
      <c r="G2" s="231"/>
      <c r="H2" s="230"/>
      <c r="I2" s="230"/>
      <c r="J2" s="230"/>
      <c r="K2" s="230"/>
      <c r="L2" s="230"/>
      <c r="M2" s="230"/>
      <c r="N2" s="230"/>
    </row>
    <row r="3" spans="1:14" ht="15.75">
      <c r="A3" s="232">
        <v>38898</v>
      </c>
      <c r="B3" s="230"/>
      <c r="C3" s="230"/>
      <c r="D3" s="230"/>
      <c r="E3" s="230"/>
      <c r="F3" s="231"/>
      <c r="G3" s="231"/>
      <c r="H3" s="230"/>
      <c r="I3" s="230"/>
      <c r="J3" s="230"/>
      <c r="K3" s="230"/>
      <c r="L3" s="230"/>
      <c r="M3" s="230"/>
      <c r="N3" s="230"/>
    </row>
    <row r="4" spans="1:14" ht="15.75">
      <c r="A4" s="232"/>
      <c r="B4" s="230"/>
      <c r="C4" s="230"/>
      <c r="D4" s="230"/>
      <c r="E4" s="230"/>
      <c r="F4" s="231"/>
      <c r="G4" s="231"/>
      <c r="H4" s="230"/>
      <c r="I4" s="230"/>
      <c r="J4" s="230"/>
      <c r="K4" s="230"/>
      <c r="L4" s="230"/>
      <c r="M4" s="230"/>
      <c r="N4" s="230"/>
    </row>
    <row r="5" spans="1:14" ht="12.75">
      <c r="A5" s="19"/>
      <c r="B5" s="19"/>
      <c r="D5" s="19"/>
      <c r="F5" s="19"/>
      <c r="G5" s="19"/>
      <c r="H5" s="233"/>
      <c r="I5" s="233"/>
      <c r="J5" s="234"/>
      <c r="K5" s="234"/>
      <c r="N5" s="235"/>
    </row>
    <row r="6" spans="1:14" ht="12.75">
      <c r="A6" s="19"/>
      <c r="B6" s="20" t="s">
        <v>175</v>
      </c>
      <c r="C6" s="20"/>
      <c r="D6" s="20" t="s">
        <v>55</v>
      </c>
      <c r="E6" s="20"/>
      <c r="F6" s="233"/>
      <c r="G6" s="233"/>
      <c r="H6" s="20" t="s">
        <v>176</v>
      </c>
      <c r="I6" s="20"/>
      <c r="J6" s="20" t="s">
        <v>177</v>
      </c>
      <c r="K6" s="20"/>
      <c r="L6" s="233"/>
      <c r="M6" s="233"/>
      <c r="N6" s="236" t="s">
        <v>178</v>
      </c>
    </row>
    <row r="7" spans="1:14" ht="12.75">
      <c r="A7" s="19"/>
      <c r="B7" s="155">
        <v>38534</v>
      </c>
      <c r="C7" s="237"/>
      <c r="D7" s="156" t="s">
        <v>62</v>
      </c>
      <c r="E7" s="20"/>
      <c r="F7" s="238" t="s">
        <v>222</v>
      </c>
      <c r="G7" s="233"/>
      <c r="H7" s="156" t="s">
        <v>223</v>
      </c>
      <c r="I7" s="20"/>
      <c r="J7" s="156" t="s">
        <v>55</v>
      </c>
      <c r="K7" s="20"/>
      <c r="L7" s="238" t="s">
        <v>224</v>
      </c>
      <c r="M7" s="233"/>
      <c r="N7" s="239" t="s">
        <v>180</v>
      </c>
    </row>
    <row r="8" spans="1:14" ht="12.7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5"/>
    </row>
    <row r="9" spans="1:14" ht="12.75">
      <c r="A9" s="240" t="s">
        <v>86</v>
      </c>
      <c r="B9" s="241">
        <f>'[9]Schedule 12a'!$C$23</f>
        <v>65509.22</v>
      </c>
      <c r="C9" s="241"/>
      <c r="D9" s="241">
        <f>'[9]Schedule 12a'!$D$23</f>
        <v>140000</v>
      </c>
      <c r="E9" s="241"/>
      <c r="F9" s="242">
        <f>'[9]Schedule 12a'!$E$23</f>
        <v>0</v>
      </c>
      <c r="G9" s="242"/>
      <c r="H9" s="243">
        <f aca="true" t="shared" si="0" ref="H9:H14">SUM(B9:F9)</f>
        <v>205509.22</v>
      </c>
      <c r="I9" s="241"/>
      <c r="J9" s="241">
        <f>'[9]Schedule 12a'!$G$23</f>
        <v>192883.46999999997</v>
      </c>
      <c r="K9" s="241"/>
      <c r="L9" s="241">
        <f>'[9]Schedule 12a'!$H$23</f>
        <v>657.4</v>
      </c>
      <c r="M9" s="241"/>
      <c r="N9" s="244">
        <f aca="true" t="shared" si="1" ref="N9:N14">H9-J9-L9</f>
        <v>11968.35000000003</v>
      </c>
    </row>
    <row r="10" spans="1:14" ht="12.75">
      <c r="A10" s="240" t="s">
        <v>87</v>
      </c>
      <c r="B10" s="243">
        <f>'[10]Schedule 12a'!$C$23</f>
        <v>18769.370000000003</v>
      </c>
      <c r="C10" s="243"/>
      <c r="D10" s="243">
        <f>'[10]Schedule 12a'!$D$23</f>
        <v>474000</v>
      </c>
      <c r="E10" s="243"/>
      <c r="F10" s="245">
        <f>'[10]Schedule 12a'!$E$23</f>
        <v>0</v>
      </c>
      <c r="G10" s="245"/>
      <c r="H10" s="243">
        <f t="shared" si="0"/>
        <v>492769.37</v>
      </c>
      <c r="I10" s="243"/>
      <c r="J10" s="243">
        <f>'[10]Schedule 12a'!$G$23</f>
        <v>426835.35</v>
      </c>
      <c r="K10" s="243"/>
      <c r="L10" s="243">
        <f>'[10]Schedule 12a'!$H$23</f>
        <v>0</v>
      </c>
      <c r="M10" s="243"/>
      <c r="N10" s="246">
        <f t="shared" si="1"/>
        <v>65934.02000000002</v>
      </c>
    </row>
    <row r="11" spans="1:14" ht="12.75">
      <c r="A11" s="240" t="s">
        <v>91</v>
      </c>
      <c r="B11" s="243">
        <f>'[3]Schedule 12a'!$C$23</f>
        <v>88567.23000000001</v>
      </c>
      <c r="C11" s="243"/>
      <c r="D11" s="243">
        <f>'[3]Schedule 12a'!$D$23</f>
        <v>476000</v>
      </c>
      <c r="E11" s="243"/>
      <c r="F11" s="245">
        <f>'[3]Schedule 12a'!$E$23</f>
        <v>0</v>
      </c>
      <c r="G11" s="245"/>
      <c r="H11" s="243">
        <f t="shared" si="0"/>
        <v>564567.23</v>
      </c>
      <c r="I11" s="243"/>
      <c r="J11" s="243">
        <f>'[3]Schedule 12a'!$G$23</f>
        <v>481787.41000000003</v>
      </c>
      <c r="K11" s="243"/>
      <c r="L11" s="243">
        <f>'[3]Schedule 12a'!$H$23</f>
        <v>0</v>
      </c>
      <c r="M11" s="243"/>
      <c r="N11" s="246">
        <f t="shared" si="1"/>
        <v>82779.81999999995</v>
      </c>
    </row>
    <row r="12" spans="1:14" ht="12.75">
      <c r="A12" s="240" t="s">
        <v>92</v>
      </c>
      <c r="B12" s="243">
        <f>'[4]Schedule 12a'!$C$23</f>
        <v>0</v>
      </c>
      <c r="C12" s="243"/>
      <c r="D12" s="243">
        <f>'[4]Schedule 12a'!$D$23</f>
        <v>1728000</v>
      </c>
      <c r="E12" s="243"/>
      <c r="F12" s="245">
        <f>'[4]Schedule 12a'!$E$23</f>
        <v>0</v>
      </c>
      <c r="G12" s="245"/>
      <c r="H12" s="243">
        <f t="shared" si="0"/>
        <v>1728000</v>
      </c>
      <c r="I12" s="243"/>
      <c r="J12" s="243">
        <f>'[4]Schedule 12a'!$G$23</f>
        <v>1728000</v>
      </c>
      <c r="K12" s="243"/>
      <c r="L12" s="243">
        <f>'[4]Schedule 12a'!$H$23</f>
        <v>0</v>
      </c>
      <c r="M12" s="243"/>
      <c r="N12" s="246">
        <f t="shared" si="1"/>
        <v>0</v>
      </c>
    </row>
    <row r="13" spans="1:14" ht="12.75">
      <c r="A13" s="247" t="s">
        <v>225</v>
      </c>
      <c r="B13" s="243">
        <f>'[5]Schedule 12a'!$C$23</f>
        <v>776</v>
      </c>
      <c r="C13" s="243"/>
      <c r="D13" s="243">
        <f>'[5]Schedule 12a'!$D$23</f>
        <v>193000</v>
      </c>
      <c r="E13" s="243"/>
      <c r="F13" s="245">
        <f>'[5]Schedule 12a'!$E$23</f>
        <v>0</v>
      </c>
      <c r="G13" s="245"/>
      <c r="H13" s="243">
        <f t="shared" si="0"/>
        <v>193776</v>
      </c>
      <c r="I13" s="243"/>
      <c r="J13" s="243">
        <f>'[5]Schedule 12a'!$G$23</f>
        <v>193101</v>
      </c>
      <c r="K13" s="243"/>
      <c r="L13" s="243">
        <f>'[5]Schedule 12a'!$H$23</f>
        <v>0</v>
      </c>
      <c r="M13" s="243"/>
      <c r="N13" s="246">
        <f t="shared" si="1"/>
        <v>675</v>
      </c>
    </row>
    <row r="14" spans="1:14" ht="12.75">
      <c r="A14" s="240" t="s">
        <v>95</v>
      </c>
      <c r="B14" s="243">
        <f>'[11]Schedule 12a'!$C$23</f>
        <v>49767</v>
      </c>
      <c r="C14" s="243"/>
      <c r="D14" s="243">
        <f>'[11]Schedule 12a'!$D$23</f>
        <v>979100</v>
      </c>
      <c r="E14" s="243"/>
      <c r="F14" s="245">
        <f>'[11]Schedule 12a'!$E$23</f>
        <v>0</v>
      </c>
      <c r="G14" s="245"/>
      <c r="H14" s="243">
        <f t="shared" si="0"/>
        <v>1028867</v>
      </c>
      <c r="I14" s="243"/>
      <c r="J14" s="243">
        <f>'[11]Schedule 12a'!$G$23</f>
        <v>986883.27</v>
      </c>
      <c r="K14" s="243"/>
      <c r="L14" s="243">
        <f>'[11]Schedule 12a'!$H$23</f>
        <v>0</v>
      </c>
      <c r="M14" s="243"/>
      <c r="N14" s="246">
        <f t="shared" si="1"/>
        <v>41983.72999999998</v>
      </c>
    </row>
    <row r="15" spans="1:14" ht="12.75">
      <c r="A15" s="240"/>
      <c r="B15" s="248"/>
      <c r="C15" s="248"/>
      <c r="D15" s="248"/>
      <c r="E15" s="248"/>
      <c r="F15" s="249"/>
      <c r="G15" s="249"/>
      <c r="H15" s="243"/>
      <c r="I15" s="243"/>
      <c r="J15" s="248"/>
      <c r="K15" s="248"/>
      <c r="L15" s="249"/>
      <c r="M15" s="249"/>
      <c r="N15" s="250"/>
    </row>
    <row r="16" spans="1:14" ht="12.75">
      <c r="A16" s="251" t="s">
        <v>168</v>
      </c>
      <c r="B16" s="252">
        <f>SUM(B9:B14)</f>
        <v>223388.82</v>
      </c>
      <c r="C16" s="253"/>
      <c r="D16" s="252">
        <f>SUM(D9:D14)</f>
        <v>3990100</v>
      </c>
      <c r="E16" s="253"/>
      <c r="F16" s="252">
        <f>SUM(F9:F14)</f>
        <v>0</v>
      </c>
      <c r="G16" s="253"/>
      <c r="H16" s="252">
        <f>SUM(H9:H14)</f>
        <v>4213488.82</v>
      </c>
      <c r="I16" s="253"/>
      <c r="J16" s="252">
        <f>SUM(J9:J14)</f>
        <v>4009490.5</v>
      </c>
      <c r="K16" s="253"/>
      <c r="L16" s="252">
        <f>SUM(L9:L14)</f>
        <v>657.4</v>
      </c>
      <c r="M16" s="253"/>
      <c r="N16" s="254">
        <f>SUM(N9:N14)</f>
        <v>203340.91999999998</v>
      </c>
    </row>
    <row r="17" spans="1:14" ht="12.75">
      <c r="A17" s="234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6"/>
    </row>
    <row r="18" spans="1:14" ht="12.75">
      <c r="A18" s="247" t="s">
        <v>226</v>
      </c>
      <c r="B18" s="243">
        <f>'[12]Schedule 12a'!$C$23</f>
        <v>1157.87</v>
      </c>
      <c r="C18" s="243"/>
      <c r="D18" s="243">
        <f>'[12]Schedule 12a'!$D$23</f>
        <v>96000</v>
      </c>
      <c r="E18" s="243"/>
      <c r="F18" s="245">
        <f>'[12]Schedule 12a'!$E$23</f>
        <v>0</v>
      </c>
      <c r="G18" s="245"/>
      <c r="H18" s="243">
        <f aca="true" t="shared" si="2" ref="H18:H30">SUM(B18:F18)</f>
        <v>97157.87</v>
      </c>
      <c r="I18" s="243"/>
      <c r="J18" s="243">
        <f>'[12]Schedule 12a'!$G$23</f>
        <v>95397.9</v>
      </c>
      <c r="K18" s="243"/>
      <c r="L18" s="243">
        <f>'[12]Schedule 12a'!$H$23</f>
        <v>0</v>
      </c>
      <c r="M18" s="243"/>
      <c r="N18" s="246">
        <f aca="true" t="shared" si="3" ref="N18:N30">H18-J18-L18</f>
        <v>1759.9700000000012</v>
      </c>
    </row>
    <row r="19" spans="1:14" ht="12.75">
      <c r="A19" s="240" t="s">
        <v>227</v>
      </c>
      <c r="B19" s="243">
        <f>'[13]Schedule 12a'!$C$23</f>
        <v>1696.34</v>
      </c>
      <c r="C19" s="243"/>
      <c r="D19" s="243">
        <f>'[13]Schedule 12a'!$D$23</f>
        <v>32000</v>
      </c>
      <c r="E19" s="243"/>
      <c r="F19" s="245">
        <f>'[13]Schedule 12a'!$E$23</f>
        <v>0</v>
      </c>
      <c r="G19" s="245"/>
      <c r="H19" s="243">
        <f t="shared" si="2"/>
        <v>33696.34</v>
      </c>
      <c r="I19" s="243"/>
      <c r="J19" s="243">
        <f>'[13]Schedule 12a'!$G$23</f>
        <v>32000</v>
      </c>
      <c r="K19" s="243"/>
      <c r="L19" s="243">
        <f>'[13]Schedule 12a'!$H$23</f>
        <v>0</v>
      </c>
      <c r="M19" s="243"/>
      <c r="N19" s="246">
        <f t="shared" si="3"/>
        <v>1696.3399999999965</v>
      </c>
    </row>
    <row r="20" spans="1:14" ht="12.75">
      <c r="A20" s="240" t="s">
        <v>228</v>
      </c>
      <c r="B20" s="243">
        <f>'[6]Schedule 12a'!$C$23</f>
        <v>0</v>
      </c>
      <c r="C20" s="243"/>
      <c r="D20" s="243">
        <f>'[6]Schedule 12a'!$D$23</f>
        <v>43000</v>
      </c>
      <c r="E20" s="243"/>
      <c r="F20" s="245">
        <f>'[6]Schedule 12a'!$E$23</f>
        <v>0</v>
      </c>
      <c r="G20" s="245"/>
      <c r="H20" s="243">
        <f t="shared" si="2"/>
        <v>43000</v>
      </c>
      <c r="I20" s="243"/>
      <c r="J20" s="243">
        <f>'[6]Schedule 12a'!$G$23</f>
        <v>43000</v>
      </c>
      <c r="K20" s="243"/>
      <c r="L20" s="243">
        <f>'[6]Schedule 12a'!$H$23</f>
        <v>0</v>
      </c>
      <c r="M20" s="243"/>
      <c r="N20" s="246">
        <f t="shared" si="3"/>
        <v>0</v>
      </c>
    </row>
    <row r="21" spans="1:14" ht="12.75">
      <c r="A21" s="247" t="s">
        <v>229</v>
      </c>
      <c r="B21" s="243">
        <f>'[14]Schedule 12a'!$C$23</f>
        <v>997.7</v>
      </c>
      <c r="C21" s="243"/>
      <c r="D21" s="243">
        <f>'[14]Schedule 12a'!$D$23</f>
        <v>36000</v>
      </c>
      <c r="E21" s="243"/>
      <c r="F21" s="245">
        <f>'[14]Schedule 12a'!$E$23</f>
        <v>0</v>
      </c>
      <c r="G21" s="245"/>
      <c r="H21" s="243">
        <f t="shared" si="2"/>
        <v>36997.7</v>
      </c>
      <c r="I21" s="243"/>
      <c r="J21" s="243">
        <f>'[14]Schedule 12a'!$G$23</f>
        <v>35985.12</v>
      </c>
      <c r="K21" s="243"/>
      <c r="L21" s="243">
        <f>'[14]Schedule 12a'!$H$23</f>
        <v>0</v>
      </c>
      <c r="M21" s="243"/>
      <c r="N21" s="246">
        <f t="shared" si="3"/>
        <v>1012.5799999999945</v>
      </c>
    </row>
    <row r="22" spans="1:14" ht="12.75">
      <c r="A22" s="247" t="s">
        <v>230</v>
      </c>
      <c r="B22" s="243">
        <f>'[15]Schedule 12a'!$C$23</f>
        <v>23029.559999999998</v>
      </c>
      <c r="C22" s="243"/>
      <c r="D22" s="243">
        <f>'[15]Schedule 12a'!$D$23</f>
        <v>66000</v>
      </c>
      <c r="E22" s="243"/>
      <c r="F22" s="245">
        <f>'[15]Schedule 12a'!$E$23</f>
        <v>-37.00000000000182</v>
      </c>
      <c r="G22" s="245"/>
      <c r="H22" s="243">
        <f t="shared" si="2"/>
        <v>88992.56</v>
      </c>
      <c r="I22" s="243"/>
      <c r="J22" s="243">
        <f>'[15]Schedule 12a'!$G$23</f>
        <v>86785.07999999999</v>
      </c>
      <c r="K22" s="243"/>
      <c r="L22" s="243">
        <f>'[15]Schedule 12a'!$H$23</f>
        <v>0</v>
      </c>
      <c r="M22" s="243"/>
      <c r="N22" s="246">
        <f t="shared" si="3"/>
        <v>2207.4800000000105</v>
      </c>
    </row>
    <row r="23" spans="1:14" ht="12.75">
      <c r="A23" s="247" t="s">
        <v>231</v>
      </c>
      <c r="B23" s="243">
        <f>'[16]Schedule 12a'!$C$23</f>
        <v>9836.69</v>
      </c>
      <c r="C23" s="243"/>
      <c r="D23" s="243">
        <f>'[16]Schedule 12a'!$D$23</f>
        <v>54000</v>
      </c>
      <c r="E23" s="243"/>
      <c r="F23" s="245">
        <f>'[16]Schedule 12a'!$E$23</f>
        <v>0</v>
      </c>
      <c r="G23" s="245"/>
      <c r="H23" s="243">
        <f t="shared" si="2"/>
        <v>63836.69</v>
      </c>
      <c r="I23" s="243"/>
      <c r="J23" s="243">
        <f>'[16]Schedule 12a'!$G$23</f>
        <v>44929.39</v>
      </c>
      <c r="K23" s="243"/>
      <c r="L23" s="243">
        <f>'[16]Schedule 12a'!$H$23</f>
        <v>0</v>
      </c>
      <c r="M23" s="243"/>
      <c r="N23" s="246">
        <f t="shared" si="3"/>
        <v>18907.300000000003</v>
      </c>
    </row>
    <row r="24" spans="1:14" ht="12.75">
      <c r="A24" s="240" t="s">
        <v>105</v>
      </c>
      <c r="B24" s="243">
        <f>'[17]Schedule 12a'!$C$23</f>
        <v>2286.89</v>
      </c>
      <c r="C24" s="243"/>
      <c r="D24" s="243">
        <f>'[17]Schedule 12a'!$D$23</f>
        <v>34000</v>
      </c>
      <c r="E24" s="243"/>
      <c r="F24" s="245">
        <f>'[17]Schedule 12a'!$E$23</f>
        <v>0</v>
      </c>
      <c r="G24" s="245"/>
      <c r="H24" s="243">
        <f t="shared" si="2"/>
        <v>36286.89</v>
      </c>
      <c r="I24" s="243"/>
      <c r="J24" s="243">
        <f>'[17]Schedule 12a'!$G$23</f>
        <v>27070.65</v>
      </c>
      <c r="K24" s="243"/>
      <c r="L24" s="243">
        <f>'[17]Schedule 12a'!$H$23</f>
        <v>0</v>
      </c>
      <c r="M24" s="243"/>
      <c r="N24" s="246">
        <f t="shared" si="3"/>
        <v>9216.239999999998</v>
      </c>
    </row>
    <row r="25" spans="1:14" ht="12.75">
      <c r="A25" s="240" t="s">
        <v>213</v>
      </c>
      <c r="B25" s="243">
        <f>'[18]Schedule 12a'!$C$23</f>
        <v>1250.22</v>
      </c>
      <c r="C25" s="243"/>
      <c r="D25" s="243">
        <f>'[18]Schedule 12a'!$D$23</f>
        <v>39800</v>
      </c>
      <c r="E25" s="243"/>
      <c r="F25" s="245">
        <f>'[18]Schedule 12a'!$E$23</f>
        <v>0</v>
      </c>
      <c r="G25" s="245"/>
      <c r="H25" s="243">
        <f t="shared" si="2"/>
        <v>41050.22</v>
      </c>
      <c r="I25" s="243"/>
      <c r="J25" s="243">
        <f>'[18]Schedule 12a'!$G$23</f>
        <v>39936.31</v>
      </c>
      <c r="K25" s="243"/>
      <c r="L25" s="243">
        <f>'[18]Schedule 12a'!$H$23</f>
        <v>0</v>
      </c>
      <c r="M25" s="243"/>
      <c r="N25" s="246">
        <f t="shared" si="3"/>
        <v>1113.9100000000035</v>
      </c>
    </row>
    <row r="26" spans="1:14" ht="12.75">
      <c r="A26" s="240" t="s">
        <v>106</v>
      </c>
      <c r="B26" s="243">
        <f>'[19]Schedule 12a'!$C$23</f>
        <v>0</v>
      </c>
      <c r="C26" s="243"/>
      <c r="D26" s="243">
        <f>'[19]Schedule 12a'!$D$23</f>
        <v>28000</v>
      </c>
      <c r="E26" s="243"/>
      <c r="F26" s="245">
        <f>'[19]Schedule 12a'!$E$23</f>
        <v>0</v>
      </c>
      <c r="G26" s="245"/>
      <c r="H26" s="243">
        <f t="shared" si="2"/>
        <v>28000</v>
      </c>
      <c r="I26" s="243"/>
      <c r="J26" s="243">
        <f>'[19]Schedule 12a'!$G$23</f>
        <v>28000</v>
      </c>
      <c r="K26" s="243"/>
      <c r="L26" s="243">
        <f>'[19]Schedule 12a'!$H$23</f>
        <v>0</v>
      </c>
      <c r="M26" s="243"/>
      <c r="N26" s="246">
        <f t="shared" si="3"/>
        <v>0</v>
      </c>
    </row>
    <row r="27" spans="1:14" ht="12.75">
      <c r="A27" s="247" t="s">
        <v>234</v>
      </c>
      <c r="B27" s="243">
        <f>'[7]Schedule 12a'!$C$23</f>
        <v>0</v>
      </c>
      <c r="C27" s="243"/>
      <c r="D27" s="243">
        <f>'[7]Schedule 12a'!$D$23</f>
        <v>28000</v>
      </c>
      <c r="E27" s="243"/>
      <c r="F27" s="245">
        <f>'[7]Schedule 12a'!$E$23</f>
        <v>0</v>
      </c>
      <c r="G27" s="245"/>
      <c r="H27" s="243">
        <f t="shared" si="2"/>
        <v>28000</v>
      </c>
      <c r="I27" s="243"/>
      <c r="J27" s="243">
        <f>'[7]Schedule 12a'!$G$23</f>
        <v>14312.5</v>
      </c>
      <c r="K27" s="243"/>
      <c r="L27" s="243">
        <f>'[7]Schedule 12a'!$H$23</f>
        <v>0</v>
      </c>
      <c r="M27" s="243"/>
      <c r="N27" s="246">
        <f t="shared" si="3"/>
        <v>13687.5</v>
      </c>
    </row>
    <row r="28" spans="1:14" ht="12.75">
      <c r="A28" s="240" t="s">
        <v>108</v>
      </c>
      <c r="B28" s="243">
        <f>'[20]Schedule 12a'!$C$23</f>
        <v>31076.33</v>
      </c>
      <c r="C28" s="243"/>
      <c r="D28" s="243">
        <f>'[20]Schedule 12a'!$D$23</f>
        <v>190200</v>
      </c>
      <c r="E28" s="243"/>
      <c r="F28" s="245">
        <f>'[20]Schedule 12a'!$E$23</f>
        <v>0</v>
      </c>
      <c r="G28" s="245"/>
      <c r="H28" s="243">
        <f t="shared" si="2"/>
        <v>221276.33000000002</v>
      </c>
      <c r="I28" s="243"/>
      <c r="J28" s="243">
        <f>'[20]Schedule 12a'!$G$23</f>
        <v>185279.17</v>
      </c>
      <c r="K28" s="243"/>
      <c r="L28" s="243">
        <f>'[20]Schedule 12a'!$H$23</f>
        <v>0</v>
      </c>
      <c r="M28" s="243"/>
      <c r="N28" s="246">
        <f t="shared" si="3"/>
        <v>35997.16</v>
      </c>
    </row>
    <row r="29" spans="1:14" ht="12.75">
      <c r="A29" s="247" t="s">
        <v>232</v>
      </c>
      <c r="B29" s="243">
        <f>'[21]Schedule 12a'!$C$23</f>
        <v>0</v>
      </c>
      <c r="C29" s="243"/>
      <c r="D29" s="243">
        <f>'[21]Schedule 12a'!$D$23</f>
        <v>77000</v>
      </c>
      <c r="E29" s="243"/>
      <c r="F29" s="245">
        <f>'[21]Schedule 12a'!$E$23</f>
        <v>0</v>
      </c>
      <c r="G29" s="245"/>
      <c r="H29" s="243">
        <f t="shared" si="2"/>
        <v>77000</v>
      </c>
      <c r="I29" s="243"/>
      <c r="J29" s="243">
        <f>'[21]Schedule 12a'!$G$23</f>
        <v>77000</v>
      </c>
      <c r="K29" s="243"/>
      <c r="L29" s="243">
        <f>'[21]Schedule 12a'!$H$23</f>
        <v>0</v>
      </c>
      <c r="M29" s="243"/>
      <c r="N29" s="246">
        <f t="shared" si="3"/>
        <v>0</v>
      </c>
    </row>
    <row r="30" spans="1:14" ht="12.75">
      <c r="A30" s="247" t="s">
        <v>233</v>
      </c>
      <c r="B30" s="243">
        <f>'[8]Schedule 11'!$C$23</f>
        <v>0</v>
      </c>
      <c r="C30" s="243"/>
      <c r="D30" s="243">
        <f>'[8]Schedule 12a'!$D$23</f>
        <v>42000</v>
      </c>
      <c r="E30" s="243"/>
      <c r="F30" s="245">
        <f>'[8]Schedule 12a'!$E$23</f>
        <v>0</v>
      </c>
      <c r="G30" s="245"/>
      <c r="H30" s="243">
        <f t="shared" si="2"/>
        <v>42000</v>
      </c>
      <c r="I30" s="243"/>
      <c r="J30" s="243">
        <f>'[8]Schedule 12a'!$G$23</f>
        <v>42000</v>
      </c>
      <c r="K30" s="243"/>
      <c r="L30" s="243">
        <f>'[8]Schedule 12a'!$H$23</f>
        <v>0</v>
      </c>
      <c r="M30" s="243"/>
      <c r="N30" s="246">
        <f t="shared" si="3"/>
        <v>0</v>
      </c>
    </row>
    <row r="31" spans="1:14" ht="12.75">
      <c r="A31" s="234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57"/>
    </row>
    <row r="32" spans="1:14" ht="12.75">
      <c r="A32" s="251" t="s">
        <v>168</v>
      </c>
      <c r="B32" s="252">
        <f>SUM(B18:B30)</f>
        <v>71331.6</v>
      </c>
      <c r="C32" s="253"/>
      <c r="D32" s="252">
        <f>SUM(D18:D30)</f>
        <v>766000</v>
      </c>
      <c r="E32" s="253"/>
      <c r="F32" s="252">
        <f>SUM(F18:F30)</f>
        <v>-37.00000000000182</v>
      </c>
      <c r="G32" s="253"/>
      <c r="H32" s="252">
        <f>SUM(H18:H30)</f>
        <v>837294.6000000001</v>
      </c>
      <c r="I32" s="253"/>
      <c r="J32" s="252">
        <f>SUM(J18:J30)</f>
        <v>751696.12</v>
      </c>
      <c r="K32" s="253"/>
      <c r="L32" s="252">
        <f>SUM(L18:L30)</f>
        <v>0</v>
      </c>
      <c r="M32" s="253"/>
      <c r="N32" s="254">
        <f>SUM(N18:N30)</f>
        <v>85598.48000000001</v>
      </c>
    </row>
    <row r="33" spans="1:14" ht="12.75">
      <c r="A33" s="234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6"/>
    </row>
    <row r="34" spans="1:14" ht="12.75">
      <c r="A34" s="240" t="s">
        <v>112</v>
      </c>
      <c r="B34" s="243">
        <f>'[22]Schedule 12a'!$C$23</f>
        <v>281892.72</v>
      </c>
      <c r="C34" s="243"/>
      <c r="D34" s="243">
        <f>'[22]Schedule 12a'!$D$23</f>
        <v>165000</v>
      </c>
      <c r="E34" s="243"/>
      <c r="F34" s="245">
        <f>'[22]Schedule 12a'!$E$23</f>
        <v>0</v>
      </c>
      <c r="G34" s="245"/>
      <c r="H34" s="243">
        <f>SUM(B34:F34)</f>
        <v>446892.72</v>
      </c>
      <c r="I34" s="243"/>
      <c r="J34" s="243">
        <f>'[22]Schedule 12a'!$G$23</f>
        <v>107164.12</v>
      </c>
      <c r="K34" s="243"/>
      <c r="L34" s="243">
        <f>'[22]Schedule 12a'!$H$23</f>
        <v>0</v>
      </c>
      <c r="M34" s="243"/>
      <c r="N34" s="246">
        <f>H34-J34-L34</f>
        <v>339728.6</v>
      </c>
    </row>
    <row r="35" spans="1:14" ht="12.75">
      <c r="A35" s="234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6"/>
    </row>
    <row r="36" spans="1:14" ht="12.75">
      <c r="A36" s="234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6"/>
    </row>
    <row r="37" spans="1:14" ht="13.5" thickBot="1">
      <c r="A37" s="251" t="s">
        <v>114</v>
      </c>
      <c r="B37" s="258">
        <f>B34+B32+B16</f>
        <v>576613.1399999999</v>
      </c>
      <c r="C37" s="259"/>
      <c r="D37" s="258">
        <f>D34+D32+D16</f>
        <v>4921100</v>
      </c>
      <c r="E37" s="259"/>
      <c r="F37" s="258">
        <f>F34+F32+F16</f>
        <v>-37.00000000000182</v>
      </c>
      <c r="G37" s="259"/>
      <c r="H37" s="258">
        <f>H34+H32+H16</f>
        <v>5497676.140000001</v>
      </c>
      <c r="I37" s="259"/>
      <c r="J37" s="258">
        <f>J34+J32+J16</f>
        <v>4868350.74</v>
      </c>
      <c r="K37" s="259"/>
      <c r="L37" s="258">
        <f>L34+L32+L16</f>
        <v>657.4</v>
      </c>
      <c r="M37" s="259"/>
      <c r="N37" s="260">
        <f>N34+N32+N16</f>
        <v>628668</v>
      </c>
    </row>
    <row r="38" spans="1:14" ht="13.5" thickTop="1">
      <c r="A38" s="251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61"/>
    </row>
    <row r="39" spans="1:14" ht="12.75">
      <c r="A39" s="262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4"/>
    </row>
    <row r="40" spans="1:14" ht="12.75">
      <c r="A40" s="265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4"/>
    </row>
    <row r="41" spans="1:14" ht="12.75">
      <c r="A41" s="265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4"/>
    </row>
    <row r="42" spans="1:14" ht="15.75">
      <c r="A42" s="229"/>
      <c r="B42" s="230"/>
      <c r="C42" s="230"/>
      <c r="D42" s="230"/>
      <c r="E42" s="230"/>
      <c r="F42" s="231"/>
      <c r="G42" s="231"/>
      <c r="H42" s="230"/>
      <c r="I42" s="230"/>
      <c r="J42" s="230"/>
      <c r="K42" s="230"/>
      <c r="L42" s="230"/>
      <c r="M42" s="230"/>
      <c r="N42" s="230"/>
    </row>
    <row r="43" spans="1:14" ht="15.75">
      <c r="A43" s="229"/>
      <c r="B43" s="230"/>
      <c r="C43" s="230"/>
      <c r="D43" s="230"/>
      <c r="E43" s="230"/>
      <c r="F43" s="231"/>
      <c r="G43" s="231"/>
      <c r="H43" s="230"/>
      <c r="I43" s="230"/>
      <c r="J43" s="230"/>
      <c r="K43" s="230"/>
      <c r="L43" s="230"/>
      <c r="M43" s="230"/>
      <c r="N43" s="230"/>
    </row>
  </sheetData>
  <printOptions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&amp;RAttachment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I43" sqref="I43"/>
    </sheetView>
  </sheetViews>
  <sheetFormatPr defaultColWidth="9.140625" defaultRowHeight="12.75"/>
  <cols>
    <col min="2" max="2" width="15.7109375" style="0" customWidth="1"/>
    <col min="3" max="3" width="1.7109375" style="19" customWidth="1"/>
    <col min="4" max="4" width="15.7109375" style="0" customWidth="1"/>
    <col min="5" max="5" width="1.7109375" style="19" customWidth="1"/>
    <col min="6" max="6" width="15.7109375" style="0" customWidth="1"/>
    <col min="7" max="7" width="1.7109375" style="0" customWidth="1"/>
    <col min="8" max="8" width="15.7109375" style="0" customWidth="1"/>
    <col min="9" max="9" width="1.7109375" style="0" customWidth="1"/>
    <col min="10" max="10" width="15.7109375" style="0" customWidth="1"/>
    <col min="11" max="11" width="1.7109375" style="0" customWidth="1"/>
    <col min="12" max="12" width="15.7109375" style="0" customWidth="1"/>
    <col min="13" max="13" width="1.7109375" style="0" customWidth="1"/>
    <col min="14" max="14" width="15.7109375" style="266" customWidth="1"/>
  </cols>
  <sheetData>
    <row r="1" spans="1:14" ht="15.75">
      <c r="A1" s="229" t="s">
        <v>0</v>
      </c>
      <c r="B1" s="230"/>
      <c r="C1" s="230"/>
      <c r="D1" s="230"/>
      <c r="E1" s="230"/>
      <c r="F1" s="231"/>
      <c r="G1" s="231"/>
      <c r="H1" s="230"/>
      <c r="I1" s="230"/>
      <c r="J1" s="230"/>
      <c r="K1" s="230"/>
      <c r="L1" s="230"/>
      <c r="M1" s="230"/>
      <c r="N1" s="230"/>
    </row>
    <row r="2" spans="1:14" ht="15.75">
      <c r="A2" s="229" t="s">
        <v>235</v>
      </c>
      <c r="B2" s="230"/>
      <c r="C2" s="230"/>
      <c r="D2" s="230"/>
      <c r="E2" s="230"/>
      <c r="F2" s="231"/>
      <c r="G2" s="231"/>
      <c r="H2" s="230"/>
      <c r="I2" s="230"/>
      <c r="J2" s="230"/>
      <c r="K2" s="230"/>
      <c r="L2" s="230"/>
      <c r="M2" s="230"/>
      <c r="N2" s="230"/>
    </row>
    <row r="3" spans="1:14" ht="15.75">
      <c r="A3" s="232">
        <v>38898</v>
      </c>
      <c r="B3" s="230"/>
      <c r="C3" s="230"/>
      <c r="D3" s="230"/>
      <c r="E3" s="230"/>
      <c r="F3" s="231"/>
      <c r="G3" s="231"/>
      <c r="H3" s="230"/>
      <c r="I3" s="230"/>
      <c r="J3" s="230"/>
      <c r="K3" s="230"/>
      <c r="L3" s="230"/>
      <c r="M3" s="230"/>
      <c r="N3" s="230"/>
    </row>
    <row r="4" spans="1:14" ht="15.75">
      <c r="A4" s="232"/>
      <c r="B4" s="230"/>
      <c r="C4" s="230"/>
      <c r="D4" s="230"/>
      <c r="E4" s="230"/>
      <c r="F4" s="231"/>
      <c r="G4" s="231"/>
      <c r="H4" s="230"/>
      <c r="I4" s="230"/>
      <c r="J4" s="230"/>
      <c r="K4" s="230"/>
      <c r="L4" s="230"/>
      <c r="M4" s="230"/>
      <c r="N4" s="230"/>
    </row>
    <row r="5" spans="1:14" ht="12.75">
      <c r="A5" s="19"/>
      <c r="B5" s="19"/>
      <c r="D5" s="19"/>
      <c r="F5" s="19"/>
      <c r="G5" s="19"/>
      <c r="H5" s="233"/>
      <c r="I5" s="233"/>
      <c r="J5" s="234"/>
      <c r="K5" s="234"/>
      <c r="N5" s="235"/>
    </row>
    <row r="6" spans="1:14" ht="12.75">
      <c r="A6" s="19"/>
      <c r="B6" s="20" t="s">
        <v>175</v>
      </c>
      <c r="C6" s="20"/>
      <c r="D6" s="20" t="s">
        <v>236</v>
      </c>
      <c r="E6" s="20"/>
      <c r="F6" s="233"/>
      <c r="G6" s="233"/>
      <c r="H6" s="20" t="s">
        <v>176</v>
      </c>
      <c r="I6" s="20"/>
      <c r="J6" s="20" t="s">
        <v>177</v>
      </c>
      <c r="K6" s="20"/>
      <c r="L6" s="233"/>
      <c r="M6" s="233"/>
      <c r="N6" s="236" t="s">
        <v>178</v>
      </c>
    </row>
    <row r="7" spans="1:14" ht="12.75">
      <c r="A7" s="19"/>
      <c r="B7" s="155">
        <v>38534</v>
      </c>
      <c r="C7" s="237"/>
      <c r="D7" s="156" t="s">
        <v>72</v>
      </c>
      <c r="E7" s="20"/>
      <c r="F7" s="238" t="s">
        <v>222</v>
      </c>
      <c r="G7" s="233"/>
      <c r="H7" s="156" t="s">
        <v>223</v>
      </c>
      <c r="I7" s="20"/>
      <c r="J7" s="156" t="s">
        <v>55</v>
      </c>
      <c r="K7" s="20"/>
      <c r="L7" s="238" t="s">
        <v>224</v>
      </c>
      <c r="M7" s="233"/>
      <c r="N7" s="239" t="s">
        <v>180</v>
      </c>
    </row>
    <row r="8" spans="1:14" ht="12.7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5"/>
    </row>
    <row r="9" spans="1:14" ht="12.75">
      <c r="A9" s="240" t="s">
        <v>86</v>
      </c>
      <c r="B9" s="241">
        <f>'[9]Schedule 12b'!$C$23</f>
        <v>7177.99</v>
      </c>
      <c r="C9" s="241"/>
      <c r="D9" s="241">
        <f>'[9]Schedule 12b'!$D$23</f>
        <v>24000</v>
      </c>
      <c r="E9" s="241"/>
      <c r="F9" s="242">
        <f>'[9]Schedule 12b'!$E$23</f>
        <v>0</v>
      </c>
      <c r="G9" s="242"/>
      <c r="H9" s="243">
        <f aca="true" t="shared" si="0" ref="H9:H14">SUM(B9:F9)</f>
        <v>31177.989999999998</v>
      </c>
      <c r="I9" s="241"/>
      <c r="J9" s="241">
        <f>'[9]Schedule 12b'!$G$23</f>
        <v>28536.71</v>
      </c>
      <c r="K9" s="241"/>
      <c r="L9" s="241">
        <f>'[9]Schedule 12b'!$H$23</f>
        <v>657.39</v>
      </c>
      <c r="M9" s="241"/>
      <c r="N9" s="244">
        <f aca="true" t="shared" si="1" ref="N9:N14">H9-J9-L9</f>
        <v>1983.889999999999</v>
      </c>
    </row>
    <row r="10" spans="1:14" ht="12.75">
      <c r="A10" s="240" t="s">
        <v>87</v>
      </c>
      <c r="B10" s="243">
        <f>'[10]Schedule 12b'!$C$23</f>
        <v>1398.5900000000001</v>
      </c>
      <c r="C10" s="243"/>
      <c r="D10" s="243">
        <f>'[10]Schedule 12b'!$D$23</f>
        <v>23001.41</v>
      </c>
      <c r="E10" s="243"/>
      <c r="F10" s="245">
        <f>'[10]Schedule 12b'!$E$23</f>
        <v>0</v>
      </c>
      <c r="G10" s="245"/>
      <c r="H10" s="243">
        <f t="shared" si="0"/>
        <v>24400</v>
      </c>
      <c r="I10" s="243"/>
      <c r="J10" s="243">
        <f>'[10]Schedule 12b'!$G$23</f>
        <v>22670.18</v>
      </c>
      <c r="K10" s="243"/>
      <c r="L10" s="243">
        <f>'[10]Schedule 12b'!$H$23</f>
        <v>665</v>
      </c>
      <c r="M10" s="243"/>
      <c r="N10" s="246">
        <f t="shared" si="1"/>
        <v>1064.8199999999997</v>
      </c>
    </row>
    <row r="11" spans="1:14" ht="12.75">
      <c r="A11" s="240" t="s">
        <v>91</v>
      </c>
      <c r="B11" s="243">
        <f>'[3]Schedule 12b'!$C$23</f>
        <v>31003.6</v>
      </c>
      <c r="C11" s="243"/>
      <c r="D11" s="243">
        <f>'[3]Schedule 12b'!$D$23</f>
        <v>41000</v>
      </c>
      <c r="E11" s="243"/>
      <c r="F11" s="245">
        <f>'[3]Schedule 12b'!$E$23</f>
        <v>0</v>
      </c>
      <c r="G11" s="245"/>
      <c r="H11" s="243">
        <f t="shared" si="0"/>
        <v>72003.6</v>
      </c>
      <c r="I11" s="243"/>
      <c r="J11" s="243">
        <f>'[3]Schedule 12b'!$G$23</f>
        <v>46942.399999999994</v>
      </c>
      <c r="K11" s="243"/>
      <c r="L11" s="243">
        <f>'[3]Schedule 12b'!$H$23</f>
        <v>0</v>
      </c>
      <c r="M11" s="243"/>
      <c r="N11" s="246">
        <f t="shared" si="1"/>
        <v>25061.20000000001</v>
      </c>
    </row>
    <row r="12" spans="1:14" ht="12.75">
      <c r="A12" s="240" t="s">
        <v>92</v>
      </c>
      <c r="B12" s="243">
        <f>'[4]Schedule 12b'!$C$23</f>
        <v>0</v>
      </c>
      <c r="C12" s="243"/>
      <c r="D12" s="243">
        <f>'[4]Schedule 12b'!$D$23</f>
        <v>0</v>
      </c>
      <c r="E12" s="243"/>
      <c r="F12" s="245">
        <f>'[4]Schedule 12b'!$E$23</f>
        <v>0</v>
      </c>
      <c r="G12" s="245"/>
      <c r="H12" s="243">
        <f t="shared" si="0"/>
        <v>0</v>
      </c>
      <c r="I12" s="243"/>
      <c r="J12" s="243">
        <f>'[4]Schedule 12b'!$G$23</f>
        <v>0</v>
      </c>
      <c r="K12" s="243"/>
      <c r="L12" s="243">
        <f>'[4]Schedule 12b'!$H$23</f>
        <v>0</v>
      </c>
      <c r="M12" s="243"/>
      <c r="N12" s="246">
        <f t="shared" si="1"/>
        <v>0</v>
      </c>
    </row>
    <row r="13" spans="1:14" ht="12.75">
      <c r="A13" s="247" t="s">
        <v>225</v>
      </c>
      <c r="B13" s="243">
        <f>'[5]Schedule 12b'!$C$23</f>
        <v>0</v>
      </c>
      <c r="C13" s="243"/>
      <c r="D13" s="243">
        <f>'[5]Schedule 12b'!$D$23</f>
        <v>0</v>
      </c>
      <c r="E13" s="243"/>
      <c r="F13" s="245">
        <f>'[5]Schedule 12b'!$E$23</f>
        <v>0</v>
      </c>
      <c r="G13" s="245"/>
      <c r="H13" s="243">
        <f t="shared" si="0"/>
        <v>0</v>
      </c>
      <c r="I13" s="243"/>
      <c r="J13" s="243">
        <f>'[5]Schedule 12b'!$G$23</f>
        <v>0</v>
      </c>
      <c r="K13" s="243"/>
      <c r="L13" s="243">
        <f>'[5]Schedule 12b'!$H$23</f>
        <v>0</v>
      </c>
      <c r="M13" s="243"/>
      <c r="N13" s="246">
        <f t="shared" si="1"/>
        <v>0</v>
      </c>
    </row>
    <row r="14" spans="1:14" ht="12.75">
      <c r="A14" s="240" t="s">
        <v>95</v>
      </c>
      <c r="B14" s="243">
        <f>'[11]Schedule 12b'!$C$23</f>
        <v>13825</v>
      </c>
      <c r="C14" s="243"/>
      <c r="D14" s="243">
        <f>'[11]Schedule 12b'!$D$23</f>
        <v>50000</v>
      </c>
      <c r="E14" s="243"/>
      <c r="F14" s="245">
        <f>'[11]Schedule 12b'!$E$23</f>
        <v>0</v>
      </c>
      <c r="G14" s="245"/>
      <c r="H14" s="243">
        <f t="shared" si="0"/>
        <v>63825</v>
      </c>
      <c r="I14" s="243"/>
      <c r="J14" s="243">
        <f>'[11]Schedule 12b'!$G$23</f>
        <v>53684.97</v>
      </c>
      <c r="K14" s="243"/>
      <c r="L14" s="243">
        <f>'[11]Schedule 12b'!$H$23</f>
        <v>0</v>
      </c>
      <c r="M14" s="243"/>
      <c r="N14" s="246">
        <f t="shared" si="1"/>
        <v>10140.029999999999</v>
      </c>
    </row>
    <row r="15" spans="1:14" ht="12.75">
      <c r="A15" s="240"/>
      <c r="B15" s="248"/>
      <c r="C15" s="248"/>
      <c r="D15" s="248"/>
      <c r="E15" s="248"/>
      <c r="F15" s="249"/>
      <c r="G15" s="249"/>
      <c r="H15" s="243"/>
      <c r="I15" s="243"/>
      <c r="J15" s="248"/>
      <c r="K15" s="248"/>
      <c r="L15" s="249"/>
      <c r="M15" s="249"/>
      <c r="N15" s="250"/>
    </row>
    <row r="16" spans="1:14" ht="12.75">
      <c r="A16" s="251" t="s">
        <v>168</v>
      </c>
      <c r="B16" s="252">
        <f>SUM(B9:B14)</f>
        <v>53405.18</v>
      </c>
      <c r="C16" s="253"/>
      <c r="D16" s="252">
        <f>SUM(D9:D14)</f>
        <v>138001.41</v>
      </c>
      <c r="E16" s="253"/>
      <c r="F16" s="252">
        <f>SUM(F9:F14)</f>
        <v>0</v>
      </c>
      <c r="G16" s="253"/>
      <c r="H16" s="252">
        <f>SUM(H9:H14)</f>
        <v>191406.59</v>
      </c>
      <c r="I16" s="253"/>
      <c r="J16" s="252">
        <f>SUM(J9:J14)</f>
        <v>151834.26</v>
      </c>
      <c r="K16" s="253"/>
      <c r="L16" s="252">
        <f>SUM(L9:L14)</f>
        <v>1322.3899999999999</v>
      </c>
      <c r="M16" s="253"/>
      <c r="N16" s="254">
        <f>SUM(N9:N14)</f>
        <v>38249.94000000001</v>
      </c>
    </row>
    <row r="17" spans="1:14" ht="12.75">
      <c r="A17" s="234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6"/>
    </row>
    <row r="18" spans="1:14" ht="12.75">
      <c r="A18" s="247" t="s">
        <v>226</v>
      </c>
      <c r="B18" s="243">
        <f>'[12]Schedule 12b'!$C$23</f>
        <v>1528.47</v>
      </c>
      <c r="C18" s="243"/>
      <c r="D18" s="243">
        <f>'[12]Schedule 12b'!$D$23</f>
        <v>4000</v>
      </c>
      <c r="E18" s="243"/>
      <c r="F18" s="245">
        <f>'[12]Schedule 12b'!$E$23</f>
        <v>0</v>
      </c>
      <c r="G18" s="245"/>
      <c r="H18" s="243">
        <f aca="true" t="shared" si="2" ref="H18:H30">SUM(B18:F18)</f>
        <v>5528.47</v>
      </c>
      <c r="I18" s="243"/>
      <c r="J18" s="243">
        <f>'[12]Schedule 12b'!$G$23</f>
        <v>781.46</v>
      </c>
      <c r="K18" s="243"/>
      <c r="L18" s="243">
        <f>'[12]Schedule 12b'!$H$23</f>
        <v>0</v>
      </c>
      <c r="M18" s="243"/>
      <c r="N18" s="246">
        <f aca="true" t="shared" si="3" ref="N18:N30">H18-J18-L18</f>
        <v>4747.01</v>
      </c>
    </row>
    <row r="19" spans="1:14" ht="12.75">
      <c r="A19" s="240" t="s">
        <v>227</v>
      </c>
      <c r="B19" s="243">
        <f>'[13]Schedule 12b'!$C$23</f>
        <v>0</v>
      </c>
      <c r="C19" s="243"/>
      <c r="D19" s="243">
        <f>'[13]Schedule 12b'!$D$23</f>
        <v>0</v>
      </c>
      <c r="E19" s="243"/>
      <c r="F19" s="245">
        <f>'[13]Schedule 12b'!$E$23</f>
        <v>0</v>
      </c>
      <c r="G19" s="245"/>
      <c r="H19" s="243">
        <f t="shared" si="2"/>
        <v>0</v>
      </c>
      <c r="I19" s="243"/>
      <c r="J19" s="243">
        <f>'[13]Schedule 12b'!$G$23</f>
        <v>0</v>
      </c>
      <c r="K19" s="243"/>
      <c r="L19" s="243">
        <f>'[13]Schedule 12b'!$H$23</f>
        <v>0</v>
      </c>
      <c r="M19" s="243"/>
      <c r="N19" s="246">
        <f t="shared" si="3"/>
        <v>0</v>
      </c>
    </row>
    <row r="20" spans="1:14" ht="12.75">
      <c r="A20" s="240" t="s">
        <v>228</v>
      </c>
      <c r="B20" s="243">
        <f>'[6]Schedule 12b'!$C$23</f>
        <v>0</v>
      </c>
      <c r="C20" s="243"/>
      <c r="D20" s="243">
        <f>'[6]Schedule 12b'!$D$23</f>
        <v>15000</v>
      </c>
      <c r="E20" s="243"/>
      <c r="F20" s="245">
        <f>'[6]Schedule 12b'!$E$23</f>
        <v>0</v>
      </c>
      <c r="G20" s="245"/>
      <c r="H20" s="243">
        <f t="shared" si="2"/>
        <v>15000</v>
      </c>
      <c r="I20" s="243"/>
      <c r="J20" s="243">
        <f>'[6]Schedule 12b'!$G$23</f>
        <v>15000</v>
      </c>
      <c r="K20" s="243"/>
      <c r="L20" s="243">
        <f>'[6]Schedule 12b'!$H$23</f>
        <v>0</v>
      </c>
      <c r="M20" s="243"/>
      <c r="N20" s="246">
        <f t="shared" si="3"/>
        <v>0</v>
      </c>
    </row>
    <row r="21" spans="1:14" ht="12.75">
      <c r="A21" s="247" t="s">
        <v>229</v>
      </c>
      <c r="B21" s="243">
        <f>'[14]Schedule 12b'!$C$23</f>
        <v>842.57</v>
      </c>
      <c r="C21" s="243"/>
      <c r="D21" s="243">
        <f>'[14]Schedule 12b'!$D$23</f>
        <v>6000</v>
      </c>
      <c r="E21" s="243"/>
      <c r="F21" s="245">
        <f>'[14]Schedule 12b'!$E$23</f>
        <v>0</v>
      </c>
      <c r="G21" s="245"/>
      <c r="H21" s="243">
        <f t="shared" si="2"/>
        <v>6842.57</v>
      </c>
      <c r="I21" s="243"/>
      <c r="J21" s="243">
        <f>'[14]Schedule 12b'!$G$23</f>
        <v>5830</v>
      </c>
      <c r="K21" s="243"/>
      <c r="L21" s="243">
        <f>'[14]Schedule 12b'!$H$23</f>
        <v>0</v>
      </c>
      <c r="M21" s="243"/>
      <c r="N21" s="246">
        <f t="shared" si="3"/>
        <v>1012.5699999999997</v>
      </c>
    </row>
    <row r="22" spans="1:14" ht="12.75">
      <c r="A22" s="247" t="s">
        <v>230</v>
      </c>
      <c r="B22" s="243">
        <f>'[15]Schedule 12b'!$C$23</f>
        <v>11267.88</v>
      </c>
      <c r="C22" s="243"/>
      <c r="D22" s="243">
        <f>'[15]Schedule 12b'!$D$23</f>
        <v>10000</v>
      </c>
      <c r="E22" s="243"/>
      <c r="F22" s="245">
        <f>'[15]Schedule 12b'!$E$23</f>
        <v>0</v>
      </c>
      <c r="G22" s="245"/>
      <c r="H22" s="243">
        <f t="shared" si="2"/>
        <v>21267.879999999997</v>
      </c>
      <c r="I22" s="243"/>
      <c r="J22" s="243">
        <f>'[15]Schedule 12b'!$G$23</f>
        <v>6463.24</v>
      </c>
      <c r="K22" s="243"/>
      <c r="L22" s="243">
        <f>'[15]Schedule 12b'!$H$23</f>
        <v>0</v>
      </c>
      <c r="M22" s="243"/>
      <c r="N22" s="246">
        <f t="shared" si="3"/>
        <v>14804.639999999998</v>
      </c>
    </row>
    <row r="23" spans="1:14" ht="12.75">
      <c r="A23" s="247" t="s">
        <v>231</v>
      </c>
      <c r="B23" s="243">
        <f>'[16]Schedule 12b'!$C$23</f>
        <v>1086.3600000000001</v>
      </c>
      <c r="C23" s="243"/>
      <c r="D23" s="243">
        <f>'[16]Schedule 12b'!$D$23</f>
        <v>3000</v>
      </c>
      <c r="E23" s="243"/>
      <c r="F23" s="245">
        <f>'[16]Schedule 12b'!$E$23</f>
        <v>0</v>
      </c>
      <c r="G23" s="245"/>
      <c r="H23" s="243">
        <f t="shared" si="2"/>
        <v>4086.36</v>
      </c>
      <c r="I23" s="243"/>
      <c r="J23" s="243">
        <f>'[16]Schedule 12b'!$G$23</f>
        <v>2744.89</v>
      </c>
      <c r="K23" s="243"/>
      <c r="L23" s="243">
        <f>'[16]Schedule 12b'!$H$23</f>
        <v>0</v>
      </c>
      <c r="M23" s="243"/>
      <c r="N23" s="246">
        <f t="shared" si="3"/>
        <v>1341.4700000000003</v>
      </c>
    </row>
    <row r="24" spans="1:14" ht="12.75">
      <c r="A24" s="240" t="s">
        <v>105</v>
      </c>
      <c r="B24" s="243">
        <f>'[17]Schedule 12b'!$C$23</f>
        <v>0</v>
      </c>
      <c r="C24" s="243"/>
      <c r="D24" s="243">
        <f>'[17]Schedule 12b'!$D$23</f>
        <v>0</v>
      </c>
      <c r="E24" s="243"/>
      <c r="F24" s="245">
        <f>'[17]Schedule 12b'!$E$23</f>
        <v>0</v>
      </c>
      <c r="G24" s="245"/>
      <c r="H24" s="243">
        <f t="shared" si="2"/>
        <v>0</v>
      </c>
      <c r="I24" s="243"/>
      <c r="J24" s="243">
        <f>'[17]Schedule 12b'!$G$23</f>
        <v>0</v>
      </c>
      <c r="K24" s="243"/>
      <c r="L24" s="243">
        <f>'[17]Schedule 12b'!$H$23</f>
        <v>0</v>
      </c>
      <c r="M24" s="243"/>
      <c r="N24" s="246">
        <f t="shared" si="3"/>
        <v>0</v>
      </c>
    </row>
    <row r="25" spans="1:14" ht="12.75">
      <c r="A25" s="240" t="s">
        <v>213</v>
      </c>
      <c r="B25" s="243">
        <f>'[18]Schedule 12b'!$C$23</f>
        <v>1250.22</v>
      </c>
      <c r="C25" s="243"/>
      <c r="D25" s="243">
        <f>'[18]Schedule 12b'!$D$23</f>
        <v>2900</v>
      </c>
      <c r="E25" s="243"/>
      <c r="F25" s="245">
        <f>'[18]Schedule 12b'!$E$23</f>
        <v>0</v>
      </c>
      <c r="G25" s="245"/>
      <c r="H25" s="243">
        <f t="shared" si="2"/>
        <v>4150.22</v>
      </c>
      <c r="I25" s="243"/>
      <c r="J25" s="243">
        <f>'[18]Schedule 12b'!$G$23</f>
        <v>3036.3</v>
      </c>
      <c r="K25" s="243"/>
      <c r="L25" s="243">
        <f>'[18]Schedule 12b'!$H$23</f>
        <v>0</v>
      </c>
      <c r="M25" s="243"/>
      <c r="N25" s="246">
        <f t="shared" si="3"/>
        <v>1113.92</v>
      </c>
    </row>
    <row r="26" spans="1:14" ht="12.75">
      <c r="A26" s="240" t="s">
        <v>106</v>
      </c>
      <c r="B26" s="243">
        <f>'[19]Schedule 12b'!$C$23</f>
        <v>0</v>
      </c>
      <c r="C26" s="243"/>
      <c r="D26" s="243">
        <f>'[19]Schedule 12b'!$D$23</f>
        <v>0</v>
      </c>
      <c r="E26" s="243"/>
      <c r="F26" s="245">
        <f>'[19]Schedule 12b'!$E$23</f>
        <v>0</v>
      </c>
      <c r="G26" s="245"/>
      <c r="H26" s="243">
        <f t="shared" si="2"/>
        <v>0</v>
      </c>
      <c r="I26" s="243"/>
      <c r="J26" s="243">
        <f>'[19]Schedule 12b'!$G$23</f>
        <v>0</v>
      </c>
      <c r="K26" s="243"/>
      <c r="L26" s="243">
        <f>'[19]Schedule 12b'!$H$23</f>
        <v>0</v>
      </c>
      <c r="M26" s="243"/>
      <c r="N26" s="246">
        <f t="shared" si="3"/>
        <v>0</v>
      </c>
    </row>
    <row r="27" spans="1:14" ht="12.75">
      <c r="A27" s="247" t="s">
        <v>234</v>
      </c>
      <c r="B27" s="243">
        <f>'[7]Schedule 12b'!$C$23</f>
        <v>0</v>
      </c>
      <c r="C27" s="243"/>
      <c r="D27" s="243">
        <f>'[7]Schedule 12b'!$D$23</f>
        <v>0</v>
      </c>
      <c r="E27" s="243"/>
      <c r="F27" s="245">
        <f>'[7]Schedule 12b'!$E$23</f>
        <v>0</v>
      </c>
      <c r="G27" s="245"/>
      <c r="H27" s="243">
        <f t="shared" si="2"/>
        <v>0</v>
      </c>
      <c r="I27" s="243"/>
      <c r="J27" s="243">
        <f>'[7]Schedule 12b'!$G$23</f>
        <v>0</v>
      </c>
      <c r="K27" s="243"/>
      <c r="L27" s="243">
        <f>'[7]Schedule 12b'!$H$23</f>
        <v>0</v>
      </c>
      <c r="M27" s="243"/>
      <c r="N27" s="246">
        <f t="shared" si="3"/>
        <v>0</v>
      </c>
    </row>
    <row r="28" spans="1:14" ht="12.75">
      <c r="A28" s="240" t="s">
        <v>108</v>
      </c>
      <c r="B28" s="243">
        <f>'[20]Schedule 12b'!$C$23</f>
        <v>42289.659999999996</v>
      </c>
      <c r="C28" s="243"/>
      <c r="D28" s="243">
        <f>'[20]Schedule 12b'!$D$23</f>
        <v>14000</v>
      </c>
      <c r="E28" s="243"/>
      <c r="F28" s="245">
        <f>'[20]Schedule 12b'!$E$23</f>
        <v>0</v>
      </c>
      <c r="G28" s="245"/>
      <c r="H28" s="243">
        <f t="shared" si="2"/>
        <v>56289.659999999996</v>
      </c>
      <c r="I28" s="243"/>
      <c r="J28" s="243">
        <f>'[20]Schedule 12b'!$G$23</f>
        <v>15752.009999999998</v>
      </c>
      <c r="K28" s="243"/>
      <c r="L28" s="243">
        <f>'[20]Schedule 12b'!$H$23</f>
        <v>0</v>
      </c>
      <c r="M28" s="243"/>
      <c r="N28" s="246">
        <f t="shared" si="3"/>
        <v>40537.649999999994</v>
      </c>
    </row>
    <row r="29" spans="1:14" ht="12.75">
      <c r="A29" s="247" t="s">
        <v>232</v>
      </c>
      <c r="B29" s="243">
        <f>'[21]Schedule 12b'!$C$23</f>
        <v>0</v>
      </c>
      <c r="C29" s="243"/>
      <c r="D29" s="243">
        <f>'[21]Schedule 12b'!$D$23</f>
        <v>128560.91</v>
      </c>
      <c r="E29" s="243"/>
      <c r="F29" s="245">
        <f>'[21]Schedule 12b'!$E$23</f>
        <v>4000</v>
      </c>
      <c r="G29" s="245"/>
      <c r="H29" s="243">
        <f t="shared" si="2"/>
        <v>132560.91</v>
      </c>
      <c r="I29" s="243"/>
      <c r="J29" s="243">
        <f>'[21]Schedule 12b'!$G$23</f>
        <v>132560.91</v>
      </c>
      <c r="K29" s="243"/>
      <c r="L29" s="243">
        <f>'[21]Schedule 12b'!$H$23</f>
        <v>0</v>
      </c>
      <c r="M29" s="243"/>
      <c r="N29" s="246">
        <f t="shared" si="3"/>
        <v>0</v>
      </c>
    </row>
    <row r="30" spans="1:14" ht="12.75">
      <c r="A30" s="247" t="s">
        <v>233</v>
      </c>
      <c r="B30" s="243">
        <f>'[8]Schedule 12b'!$C$23</f>
        <v>0</v>
      </c>
      <c r="C30" s="243"/>
      <c r="D30" s="243">
        <f>'[8]Schedule 12b'!$D$23</f>
        <v>0</v>
      </c>
      <c r="E30" s="243"/>
      <c r="F30" s="245">
        <f>'[8]Schedule 12b'!$E$23</f>
        <v>0</v>
      </c>
      <c r="G30" s="245"/>
      <c r="H30" s="243">
        <f t="shared" si="2"/>
        <v>0</v>
      </c>
      <c r="I30" s="243"/>
      <c r="J30" s="243">
        <f>'[8]Schedule 12b'!$G$23</f>
        <v>0</v>
      </c>
      <c r="K30" s="243"/>
      <c r="L30" s="243">
        <f>'[8]Schedule 12b'!$H$23</f>
        <v>0</v>
      </c>
      <c r="M30" s="243"/>
      <c r="N30" s="246">
        <f t="shared" si="3"/>
        <v>0</v>
      </c>
    </row>
    <row r="31" spans="1:14" ht="12.75">
      <c r="A31" s="234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57"/>
    </row>
    <row r="32" spans="1:14" ht="12.75">
      <c r="A32" s="251" t="s">
        <v>168</v>
      </c>
      <c r="B32" s="252">
        <f>SUM(B18:B30)</f>
        <v>58265.159999999996</v>
      </c>
      <c r="C32" s="253"/>
      <c r="D32" s="252">
        <f>SUM(D18:D30)</f>
        <v>183460.91</v>
      </c>
      <c r="E32" s="253"/>
      <c r="F32" s="252">
        <f>SUM(F18:F30)</f>
        <v>4000</v>
      </c>
      <c r="G32" s="253"/>
      <c r="H32" s="252">
        <f>SUM(H18:H30)</f>
        <v>245726.07</v>
      </c>
      <c r="I32" s="253"/>
      <c r="J32" s="252">
        <f>SUM(J18:J30)</f>
        <v>182168.81</v>
      </c>
      <c r="K32" s="253"/>
      <c r="L32" s="252">
        <f>SUM(L18:L30)</f>
        <v>0</v>
      </c>
      <c r="M32" s="253"/>
      <c r="N32" s="254">
        <f>SUM(N18:N30)</f>
        <v>63557.259999999995</v>
      </c>
    </row>
    <row r="33" spans="1:14" ht="12.75">
      <c r="A33" s="234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6"/>
    </row>
    <row r="34" spans="1:14" ht="12.75">
      <c r="A34" s="240" t="s">
        <v>112</v>
      </c>
      <c r="B34" s="243">
        <f>'[22]Schedule 12b'!$C$23</f>
        <v>0</v>
      </c>
      <c r="C34" s="243"/>
      <c r="D34" s="243">
        <f>'[22]Schedule 12b'!$D$23</f>
        <v>0</v>
      </c>
      <c r="E34" s="243"/>
      <c r="F34" s="245">
        <f>'[22]Schedule 12b'!$E$23</f>
        <v>0</v>
      </c>
      <c r="G34" s="245"/>
      <c r="H34" s="243">
        <f>SUM(B34:F34)</f>
        <v>0</v>
      </c>
      <c r="I34" s="243"/>
      <c r="J34" s="243">
        <f>'[22]Schedule 12b'!$G$23</f>
        <v>0</v>
      </c>
      <c r="K34" s="243"/>
      <c r="L34" s="243">
        <f>'[22]Schedule 12b'!$H$23</f>
        <v>0</v>
      </c>
      <c r="M34" s="243"/>
      <c r="N34" s="246">
        <f>H34-J34-L34</f>
        <v>0</v>
      </c>
    </row>
    <row r="35" spans="1:14" ht="12.75">
      <c r="A35" s="234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6"/>
    </row>
    <row r="36" spans="1:14" ht="12.75">
      <c r="A36" s="234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6"/>
    </row>
    <row r="37" spans="1:14" ht="13.5" thickBot="1">
      <c r="A37" s="251" t="s">
        <v>114</v>
      </c>
      <c r="B37" s="258">
        <f>B34+B32+B16</f>
        <v>111670.34</v>
      </c>
      <c r="C37" s="259"/>
      <c r="D37" s="258">
        <f>D34+D32+D16</f>
        <v>321462.32</v>
      </c>
      <c r="E37" s="259"/>
      <c r="F37" s="258">
        <f>F34+F32+F16</f>
        <v>4000</v>
      </c>
      <c r="G37" s="259"/>
      <c r="H37" s="258">
        <f>H34+H32+H16</f>
        <v>437132.66000000003</v>
      </c>
      <c r="I37" s="259"/>
      <c r="J37" s="258">
        <f>J34+J32+J16</f>
        <v>334003.07</v>
      </c>
      <c r="K37" s="259"/>
      <c r="L37" s="258">
        <f>L34+L32+L16</f>
        <v>1322.3899999999999</v>
      </c>
      <c r="M37" s="259"/>
      <c r="N37" s="260">
        <f>N34+N32+N16</f>
        <v>101807.20000000001</v>
      </c>
    </row>
    <row r="38" spans="1:14" ht="13.5" thickTop="1">
      <c r="A38" s="251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61"/>
    </row>
    <row r="39" spans="1:14" ht="12.75">
      <c r="A39" s="262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4"/>
    </row>
    <row r="40" spans="1:14" ht="12.75">
      <c r="A40" s="265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4"/>
    </row>
    <row r="41" spans="1:14" ht="12.75">
      <c r="A41" s="265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4"/>
    </row>
    <row r="42" spans="1:14" ht="15.75">
      <c r="A42" s="229"/>
      <c r="B42" s="230"/>
      <c r="C42" s="230"/>
      <c r="D42" s="230"/>
      <c r="E42" s="230"/>
      <c r="F42" s="231"/>
      <c r="G42" s="231"/>
      <c r="H42" s="230"/>
      <c r="I42" s="230"/>
      <c r="J42" s="230"/>
      <c r="K42" s="230"/>
      <c r="L42" s="230"/>
      <c r="M42" s="230"/>
      <c r="N42" s="230"/>
    </row>
    <row r="43" spans="1:14" ht="15.75">
      <c r="A43" s="229"/>
      <c r="B43" s="230"/>
      <c r="C43" s="230"/>
      <c r="D43" s="230"/>
      <c r="E43" s="230"/>
      <c r="F43" s="231"/>
      <c r="G43" s="231"/>
      <c r="H43" s="230"/>
      <c r="I43" s="230"/>
      <c r="J43" s="230"/>
      <c r="K43" s="230"/>
      <c r="L43" s="230"/>
      <c r="M43" s="230"/>
      <c r="N43" s="230"/>
    </row>
  </sheetData>
  <printOptions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&amp;RAttachment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1"/>
  <sheetViews>
    <sheetView zoomScale="115" zoomScaleNormal="115" workbookViewId="0" topLeftCell="A1">
      <selection activeCell="D13" sqref="D13"/>
    </sheetView>
  </sheetViews>
  <sheetFormatPr defaultColWidth="9.140625" defaultRowHeight="12.75"/>
  <cols>
    <col min="1" max="1" width="3.7109375" style="0" customWidth="1"/>
    <col min="4" max="5" width="15.7109375" style="0" customWidth="1"/>
    <col min="6" max="6" width="4.28125" style="0" customWidth="1"/>
    <col min="7" max="7" width="11.28125" style="0" customWidth="1"/>
  </cols>
  <sheetData>
    <row r="1" spans="1:7" ht="12.75">
      <c r="A1" s="267" t="s">
        <v>0</v>
      </c>
      <c r="B1" s="268"/>
      <c r="C1" s="268"/>
      <c r="D1" s="268"/>
      <c r="E1" s="268"/>
      <c r="F1" s="268"/>
      <c r="G1" s="269"/>
    </row>
    <row r="2" spans="1:7" ht="12.75">
      <c r="A2" s="270" t="s">
        <v>237</v>
      </c>
      <c r="B2" s="271"/>
      <c r="C2" s="271"/>
      <c r="D2" s="271"/>
      <c r="E2" s="271"/>
      <c r="F2" s="271"/>
      <c r="G2" s="272"/>
    </row>
    <row r="3" spans="1:7" ht="13.5" thickBot="1">
      <c r="A3" s="273" t="s">
        <v>125</v>
      </c>
      <c r="B3" s="274"/>
      <c r="C3" s="274"/>
      <c r="D3" s="274"/>
      <c r="E3" s="274"/>
      <c r="F3" s="274"/>
      <c r="G3" s="275"/>
    </row>
    <row r="4" spans="1:7" ht="12.75" customHeight="1">
      <c r="A4" s="13"/>
      <c r="B4" s="14"/>
      <c r="C4" s="14"/>
      <c r="D4" s="14"/>
      <c r="E4" s="14"/>
      <c r="F4" s="276"/>
      <c r="G4" s="277" t="s">
        <v>238</v>
      </c>
    </row>
    <row r="5" spans="1:7" ht="12.75">
      <c r="A5" s="18"/>
      <c r="B5" s="19"/>
      <c r="C5" s="19"/>
      <c r="D5" s="19"/>
      <c r="E5" s="19"/>
      <c r="F5" s="278"/>
      <c r="G5" s="279"/>
    </row>
    <row r="6" spans="1:7" ht="25.5" customHeight="1">
      <c r="A6" s="18"/>
      <c r="B6" s="19"/>
      <c r="C6" s="19"/>
      <c r="D6" s="19"/>
      <c r="E6" s="19"/>
      <c r="F6" s="278"/>
      <c r="G6" s="279"/>
    </row>
    <row r="7" spans="1:7" ht="12.75">
      <c r="A7" s="18" t="s">
        <v>239</v>
      </c>
      <c r="B7" s="19"/>
      <c r="C7" s="19"/>
      <c r="D7" s="19"/>
      <c r="E7" s="19"/>
      <c r="F7" s="19"/>
      <c r="G7" s="25"/>
    </row>
    <row r="8" spans="1:7" ht="12.75">
      <c r="A8" s="18"/>
      <c r="B8" s="19" t="s">
        <v>240</v>
      </c>
      <c r="C8" s="19"/>
      <c r="D8" s="19"/>
      <c r="E8" s="19"/>
      <c r="F8" s="280"/>
      <c r="G8" s="281"/>
    </row>
    <row r="9" spans="1:7" ht="12.75">
      <c r="A9" s="18"/>
      <c r="B9" s="19" t="s">
        <v>241</v>
      </c>
      <c r="C9" s="19"/>
      <c r="D9" s="19"/>
      <c r="E9" s="19"/>
      <c r="F9" s="282"/>
      <c r="G9" s="283"/>
    </row>
    <row r="10" spans="1:7" ht="12.75">
      <c r="A10" s="18"/>
      <c r="B10" s="19"/>
      <c r="C10" s="19"/>
      <c r="D10" s="19" t="s">
        <v>242</v>
      </c>
      <c r="E10" s="19"/>
      <c r="F10" s="282"/>
      <c r="G10" s="284">
        <f>SUM(G8:G9)</f>
        <v>0</v>
      </c>
    </row>
    <row r="11" spans="1:10" ht="12.75">
      <c r="A11" s="18"/>
      <c r="B11" s="19" t="s">
        <v>243</v>
      </c>
      <c r="C11" s="19"/>
      <c r="D11" s="19"/>
      <c r="E11" s="19"/>
      <c r="F11" s="282"/>
      <c r="G11" s="283">
        <v>33065</v>
      </c>
      <c r="J11" s="285"/>
    </row>
    <row r="12" spans="1:7" ht="13.5" thickBot="1">
      <c r="A12" s="18"/>
      <c r="B12" s="19"/>
      <c r="C12" s="19"/>
      <c r="D12" s="19" t="s">
        <v>244</v>
      </c>
      <c r="E12" s="19"/>
      <c r="F12" s="282"/>
      <c r="G12" s="286">
        <f>SUM(G10:G11)</f>
        <v>33065</v>
      </c>
    </row>
    <row r="13" spans="1:7" ht="13.5" thickTop="1">
      <c r="A13" s="18"/>
      <c r="B13" s="19"/>
      <c r="C13" s="19"/>
      <c r="D13" s="19"/>
      <c r="E13" s="19"/>
      <c r="F13" s="19"/>
      <c r="G13" s="25"/>
    </row>
    <row r="14" spans="1:7" ht="12.75">
      <c r="A14" s="18" t="s">
        <v>245</v>
      </c>
      <c r="B14" s="19"/>
      <c r="C14" s="19"/>
      <c r="D14" s="19"/>
      <c r="E14" s="19"/>
      <c r="F14" s="19"/>
      <c r="G14" s="25"/>
    </row>
    <row r="15" spans="1:7" ht="12.75">
      <c r="A15" s="18"/>
      <c r="B15" s="19" t="s">
        <v>240</v>
      </c>
      <c r="C15" s="19"/>
      <c r="D15" s="19"/>
      <c r="E15" s="19"/>
      <c r="F15" s="282"/>
      <c r="G15" s="283"/>
    </row>
    <row r="16" spans="1:7" ht="12.75">
      <c r="A16" s="18"/>
      <c r="B16" s="19" t="s">
        <v>246</v>
      </c>
      <c r="C16" s="19"/>
      <c r="D16" s="19"/>
      <c r="E16" s="19"/>
      <c r="F16" s="282"/>
      <c r="G16" s="283">
        <v>100000</v>
      </c>
    </row>
    <row r="17" spans="1:7" ht="12.75">
      <c r="A17" s="18"/>
      <c r="B17" s="19" t="s">
        <v>241</v>
      </c>
      <c r="C17" s="19"/>
      <c r="D17" s="19"/>
      <c r="E17" s="19"/>
      <c r="F17" s="282"/>
      <c r="G17" s="287"/>
    </row>
    <row r="18" spans="1:7" ht="12.75">
      <c r="A18" s="18"/>
      <c r="B18" s="19"/>
      <c r="C18" s="19"/>
      <c r="D18" s="19" t="s">
        <v>242</v>
      </c>
      <c r="E18" s="19"/>
      <c r="F18" s="282"/>
      <c r="G18" s="283">
        <f>SUM(G15:G17)</f>
        <v>100000</v>
      </c>
    </row>
    <row r="19" spans="1:7" ht="12.75">
      <c r="A19" s="18"/>
      <c r="B19" s="19" t="s">
        <v>243</v>
      </c>
      <c r="C19" s="19"/>
      <c r="D19" s="19"/>
      <c r="E19" s="19"/>
      <c r="F19" s="282"/>
      <c r="G19" s="283">
        <v>64310</v>
      </c>
    </row>
    <row r="20" spans="1:7" ht="13.5" thickBot="1">
      <c r="A20" s="18"/>
      <c r="B20" s="19"/>
      <c r="C20" s="19"/>
      <c r="D20" s="19" t="s">
        <v>244</v>
      </c>
      <c r="E20" s="19"/>
      <c r="F20" s="282"/>
      <c r="G20" s="286">
        <f>SUM(G18:G19)</f>
        <v>164310</v>
      </c>
    </row>
    <row r="21" spans="1:7" ht="13.5" thickTop="1">
      <c r="A21" s="18"/>
      <c r="B21" s="19"/>
      <c r="C21" s="19"/>
      <c r="D21" s="19"/>
      <c r="E21" s="19"/>
      <c r="F21" s="19"/>
      <c r="G21" s="25"/>
    </row>
    <row r="22" spans="1:7" ht="12.75">
      <c r="A22" s="18" t="s">
        <v>247</v>
      </c>
      <c r="B22" s="19"/>
      <c r="C22" s="19"/>
      <c r="D22" s="19"/>
      <c r="E22" s="19"/>
      <c r="F22" s="19"/>
      <c r="G22" s="25"/>
    </row>
    <row r="23" spans="1:7" ht="12.75">
      <c r="A23" s="18"/>
      <c r="B23" s="19"/>
      <c r="C23" s="19"/>
      <c r="D23" s="19"/>
      <c r="E23" s="19"/>
      <c r="F23" s="19"/>
      <c r="G23" s="25"/>
    </row>
    <row r="24" spans="1:7" ht="12.75">
      <c r="A24" s="18"/>
      <c r="B24" s="19" t="s">
        <v>248</v>
      </c>
      <c r="C24" s="19"/>
      <c r="D24" s="19"/>
      <c r="E24" s="19"/>
      <c r="F24" s="282"/>
      <c r="G24" s="283">
        <v>50000</v>
      </c>
    </row>
    <row r="25" spans="1:7" ht="12.75">
      <c r="A25" s="18"/>
      <c r="B25" s="19" t="s">
        <v>240</v>
      </c>
      <c r="C25" s="19"/>
      <c r="D25" s="19"/>
      <c r="E25" s="19"/>
      <c r="F25" s="282"/>
      <c r="G25" s="283"/>
    </row>
    <row r="26" spans="1:7" ht="12.75">
      <c r="A26" s="18"/>
      <c r="B26" s="19" t="s">
        <v>241</v>
      </c>
      <c r="C26" s="19"/>
      <c r="D26" s="19"/>
      <c r="E26" s="19"/>
      <c r="F26" s="282"/>
      <c r="G26" s="287"/>
    </row>
    <row r="27" spans="1:7" ht="12.75">
      <c r="A27" s="18"/>
      <c r="B27" s="19"/>
      <c r="C27" s="19"/>
      <c r="D27" s="19" t="s">
        <v>242</v>
      </c>
      <c r="E27" s="19"/>
      <c r="F27" s="282"/>
      <c r="G27" s="283">
        <f>SUM(G24:G26)</f>
        <v>50000</v>
      </c>
    </row>
    <row r="28" spans="1:7" ht="12.75">
      <c r="A28" s="18"/>
      <c r="B28" s="19" t="s">
        <v>243</v>
      </c>
      <c r="C28" s="19"/>
      <c r="D28" s="19"/>
      <c r="E28" s="19"/>
      <c r="F28" s="282"/>
      <c r="G28" s="283">
        <v>192221</v>
      </c>
    </row>
    <row r="29" spans="1:7" ht="13.5" thickBot="1">
      <c r="A29" s="18"/>
      <c r="B29" s="19"/>
      <c r="C29" s="19"/>
      <c r="D29" s="19" t="s">
        <v>244</v>
      </c>
      <c r="E29" s="19"/>
      <c r="F29" s="282"/>
      <c r="G29" s="286">
        <f>SUM(G27:G28)</f>
        <v>242221</v>
      </c>
    </row>
    <row r="30" spans="1:7" ht="13.5" thickTop="1">
      <c r="A30" s="18"/>
      <c r="B30" s="19"/>
      <c r="C30" s="19"/>
      <c r="D30" s="19"/>
      <c r="E30" s="19"/>
      <c r="F30" s="282"/>
      <c r="G30" s="283"/>
    </row>
    <row r="31" spans="1:7" ht="12.75">
      <c r="A31" s="18" t="s">
        <v>249</v>
      </c>
      <c r="B31" s="19"/>
      <c r="C31" s="19"/>
      <c r="D31" s="19"/>
      <c r="E31" s="19"/>
      <c r="F31" s="19"/>
      <c r="G31" s="25"/>
    </row>
    <row r="32" spans="1:7" ht="12.75">
      <c r="A32" s="18"/>
      <c r="B32" s="19" t="s">
        <v>240</v>
      </c>
      <c r="C32" s="19"/>
      <c r="D32" s="19"/>
      <c r="E32" s="19"/>
      <c r="F32" s="282"/>
      <c r="G32" s="283"/>
    </row>
    <row r="33" spans="1:7" ht="12.75">
      <c r="A33" s="18"/>
      <c r="B33" s="19" t="s">
        <v>241</v>
      </c>
      <c r="C33" s="19"/>
      <c r="D33" s="19"/>
      <c r="E33" s="19"/>
      <c r="F33" s="282"/>
      <c r="G33" s="283"/>
    </row>
    <row r="34" spans="1:7" ht="12.75">
      <c r="A34" s="18"/>
      <c r="B34" s="19" t="s">
        <v>250</v>
      </c>
      <c r="C34" s="19"/>
      <c r="D34" s="19"/>
      <c r="E34" s="19"/>
      <c r="F34" s="282"/>
      <c r="G34" s="288">
        <v>370900</v>
      </c>
    </row>
    <row r="35" spans="1:7" ht="12.75">
      <c r="A35" s="18"/>
      <c r="B35" s="19" t="s">
        <v>251</v>
      </c>
      <c r="C35" s="19"/>
      <c r="D35" s="19"/>
      <c r="E35" s="19"/>
      <c r="F35" s="282"/>
      <c r="G35" s="287"/>
    </row>
    <row r="36" spans="1:7" ht="12.75">
      <c r="A36" s="18"/>
      <c r="B36" s="19"/>
      <c r="C36" s="19"/>
      <c r="D36" s="19" t="s">
        <v>242</v>
      </c>
      <c r="E36" s="19"/>
      <c r="F36" s="282"/>
      <c r="G36" s="283">
        <f>SUM(G32:G35)</f>
        <v>370900</v>
      </c>
    </row>
    <row r="37" spans="1:7" ht="12.75">
      <c r="A37" s="18"/>
      <c r="B37" s="19" t="s">
        <v>243</v>
      </c>
      <c r="C37" s="19"/>
      <c r="D37" s="19"/>
      <c r="E37" s="19"/>
      <c r="F37" s="282"/>
      <c r="G37" s="283">
        <v>146634</v>
      </c>
    </row>
    <row r="38" spans="1:7" ht="13.5" thickBot="1">
      <c r="A38" s="18"/>
      <c r="B38" s="19"/>
      <c r="C38" s="19"/>
      <c r="D38" s="19" t="s">
        <v>244</v>
      </c>
      <c r="E38" s="19"/>
      <c r="F38" s="282"/>
      <c r="G38" s="286">
        <f>SUM(G36:G37)</f>
        <v>517534</v>
      </c>
    </row>
    <row r="39" spans="1:7" ht="13.5" thickTop="1">
      <c r="A39" s="18"/>
      <c r="B39" s="19"/>
      <c r="C39" s="19"/>
      <c r="D39" s="19"/>
      <c r="E39" s="19"/>
      <c r="F39" s="282"/>
      <c r="G39" s="283"/>
    </row>
    <row r="40" spans="1:7" ht="13.5" thickBot="1">
      <c r="A40" s="289"/>
      <c r="B40" s="70"/>
      <c r="C40" s="70"/>
      <c r="D40" s="70"/>
      <c r="E40" s="70"/>
      <c r="F40" s="290"/>
      <c r="G40" s="291"/>
    </row>
    <row r="41" spans="1:7" ht="12.75">
      <c r="A41" s="13" t="s">
        <v>252</v>
      </c>
      <c r="B41" s="14"/>
      <c r="C41" s="14"/>
      <c r="D41" s="14"/>
      <c r="E41" s="14"/>
      <c r="F41" s="14"/>
      <c r="G41" s="17"/>
    </row>
    <row r="42" spans="1:7" ht="12.75">
      <c r="A42" s="18"/>
      <c r="B42" s="19" t="s">
        <v>253</v>
      </c>
      <c r="C42" s="19"/>
      <c r="D42" s="19"/>
      <c r="E42" s="19"/>
      <c r="F42" s="282"/>
      <c r="G42" s="283"/>
    </row>
    <row r="43" spans="1:7" ht="12.75">
      <c r="A43" s="18"/>
      <c r="B43" s="19" t="s">
        <v>254</v>
      </c>
      <c r="C43" s="19"/>
      <c r="D43" s="19"/>
      <c r="E43" s="19"/>
      <c r="F43" s="282"/>
      <c r="G43" s="283">
        <v>5000000</v>
      </c>
    </row>
    <row r="44" spans="1:7" ht="12.75">
      <c r="A44" s="18"/>
      <c r="B44" s="19" t="s">
        <v>255</v>
      </c>
      <c r="C44" s="19"/>
      <c r="D44" s="19"/>
      <c r="E44" s="19"/>
      <c r="F44" s="282"/>
      <c r="G44" s="283">
        <v>995600</v>
      </c>
    </row>
    <row r="45" spans="1:7" ht="12.75">
      <c r="A45" s="18"/>
      <c r="B45" s="19" t="s">
        <v>256</v>
      </c>
      <c r="C45" s="19"/>
      <c r="D45" s="19"/>
      <c r="E45" s="19"/>
      <c r="F45" s="282"/>
      <c r="G45" s="283">
        <v>200000</v>
      </c>
    </row>
    <row r="46" spans="1:7" ht="12.75">
      <c r="A46" s="18"/>
      <c r="B46" s="19" t="s">
        <v>257</v>
      </c>
      <c r="C46" s="19"/>
      <c r="D46" s="19"/>
      <c r="E46" s="19"/>
      <c r="F46" s="282"/>
      <c r="G46" s="292"/>
    </row>
    <row r="47" spans="1:7" ht="12.75">
      <c r="A47" s="18"/>
      <c r="B47" s="19" t="s">
        <v>258</v>
      </c>
      <c r="C47" s="19"/>
      <c r="D47" s="19"/>
      <c r="E47" s="19"/>
      <c r="F47" s="282"/>
      <c r="G47" s="288">
        <v>200000</v>
      </c>
    </row>
    <row r="48" spans="1:7" ht="12.75">
      <c r="A48" s="18"/>
      <c r="B48" s="293" t="s">
        <v>259</v>
      </c>
      <c r="C48" s="19"/>
      <c r="D48" s="19"/>
      <c r="E48" s="19"/>
      <c r="F48" s="282"/>
      <c r="G48" s="283">
        <v>282500</v>
      </c>
    </row>
    <row r="49" spans="1:7" ht="12.75">
      <c r="A49" s="18"/>
      <c r="B49" s="293" t="s">
        <v>260</v>
      </c>
      <c r="C49" s="19"/>
      <c r="D49" s="19"/>
      <c r="E49" s="19"/>
      <c r="F49" s="282"/>
      <c r="G49" s="283">
        <v>200000</v>
      </c>
    </row>
    <row r="50" spans="1:7" ht="13.5" thickBot="1">
      <c r="A50" s="18"/>
      <c r="B50" s="19"/>
      <c r="C50" s="19"/>
      <c r="D50" s="19" t="s">
        <v>244</v>
      </c>
      <c r="E50" s="19"/>
      <c r="F50" s="282"/>
      <c r="G50" s="286">
        <f>SUM(G42:G49)</f>
        <v>6878100</v>
      </c>
    </row>
    <row r="51" spans="1:7" ht="13.5" thickTop="1">
      <c r="A51" s="18"/>
      <c r="B51" s="19"/>
      <c r="C51" s="19"/>
      <c r="D51" s="19"/>
      <c r="E51" s="19"/>
      <c r="F51" s="282"/>
      <c r="G51" s="283"/>
    </row>
    <row r="52" spans="1:7" ht="12.75">
      <c r="A52" s="18"/>
      <c r="B52" s="19"/>
      <c r="C52" s="19"/>
      <c r="D52" s="19"/>
      <c r="E52" s="19"/>
      <c r="F52" s="282"/>
      <c r="G52" s="283"/>
    </row>
    <row r="53" spans="1:7" ht="12.75">
      <c r="A53" s="18" t="s">
        <v>261</v>
      </c>
      <c r="B53" s="19"/>
      <c r="C53" s="19"/>
      <c r="D53" s="19"/>
      <c r="E53" s="19"/>
      <c r="F53" s="294"/>
      <c r="G53" s="295"/>
    </row>
    <row r="54" spans="1:7" ht="12.75">
      <c r="A54" s="18"/>
      <c r="B54" s="19" t="s">
        <v>240</v>
      </c>
      <c r="C54" s="19"/>
      <c r="D54" s="19"/>
      <c r="E54" s="19"/>
      <c r="F54" s="296"/>
      <c r="G54" s="288"/>
    </row>
    <row r="55" spans="1:7" ht="12.75">
      <c r="A55" s="18"/>
      <c r="B55" s="19" t="s">
        <v>241</v>
      </c>
      <c r="C55" s="19"/>
      <c r="D55" s="19"/>
      <c r="E55" s="19"/>
      <c r="F55" s="296"/>
      <c r="G55" s="288">
        <v>50000</v>
      </c>
    </row>
    <row r="56" spans="1:7" ht="12.75">
      <c r="A56" s="18"/>
      <c r="B56" s="19"/>
      <c r="C56" s="19"/>
      <c r="D56" s="19"/>
      <c r="E56" s="19"/>
      <c r="F56" s="296"/>
      <c r="G56" s="297">
        <f>SUM(G54:G55)</f>
        <v>50000</v>
      </c>
    </row>
    <row r="57" spans="1:7" ht="12.75">
      <c r="A57" s="18"/>
      <c r="B57" s="19" t="s">
        <v>243</v>
      </c>
      <c r="C57" s="19"/>
      <c r="D57" s="19"/>
      <c r="E57" s="19"/>
      <c r="F57" s="282"/>
      <c r="G57" s="283">
        <v>247834</v>
      </c>
    </row>
    <row r="58" spans="1:7" ht="13.5" thickBot="1">
      <c r="A58" s="18"/>
      <c r="B58" s="19"/>
      <c r="C58" s="19"/>
      <c r="D58" s="19" t="s">
        <v>244</v>
      </c>
      <c r="E58" s="19"/>
      <c r="F58" s="282"/>
      <c r="G58" s="286">
        <f>SUM(G56:G57)</f>
        <v>297834</v>
      </c>
    </row>
    <row r="59" spans="1:7" ht="13.5" thickTop="1">
      <c r="A59" s="18"/>
      <c r="B59" s="19"/>
      <c r="C59" s="19"/>
      <c r="D59" s="19"/>
      <c r="E59" s="19"/>
      <c r="F59" s="282"/>
      <c r="G59" s="283"/>
    </row>
    <row r="60" spans="1:7" ht="12.75">
      <c r="A60" s="18"/>
      <c r="B60" s="19"/>
      <c r="C60" s="19"/>
      <c r="D60" s="19"/>
      <c r="E60" s="19"/>
      <c r="F60" s="19"/>
      <c r="G60" s="25"/>
    </row>
    <row r="61" spans="1:7" ht="12.75">
      <c r="A61" s="18"/>
      <c r="B61" s="19"/>
      <c r="C61" s="19"/>
      <c r="D61" s="19"/>
      <c r="E61" s="19"/>
      <c r="F61" s="19"/>
      <c r="G61" s="25"/>
    </row>
    <row r="62" spans="1:7" ht="12.75">
      <c r="A62" s="18"/>
      <c r="B62" s="19"/>
      <c r="C62" s="19"/>
      <c r="D62" s="19"/>
      <c r="E62" s="19"/>
      <c r="F62" s="19"/>
      <c r="G62" s="25"/>
    </row>
    <row r="63" spans="1:7" ht="12.75">
      <c r="A63" s="18"/>
      <c r="B63" s="19"/>
      <c r="C63" s="19"/>
      <c r="D63" s="19"/>
      <c r="E63" s="19"/>
      <c r="F63" s="282"/>
      <c r="G63" s="283"/>
    </row>
    <row r="64" spans="1:7" ht="12.75">
      <c r="A64" s="18"/>
      <c r="B64" s="19"/>
      <c r="C64" s="19"/>
      <c r="D64" s="19"/>
      <c r="E64" s="19"/>
      <c r="F64" s="19"/>
      <c r="G64" s="25"/>
    </row>
    <row r="65" spans="1:7" ht="12.75">
      <c r="A65" s="298" t="s">
        <v>262</v>
      </c>
      <c r="B65" s="299"/>
      <c r="C65" s="299"/>
      <c r="D65" s="299"/>
      <c r="E65" s="299"/>
      <c r="F65" s="299"/>
      <c r="G65" s="300"/>
    </row>
    <row r="66" spans="1:7" ht="12.75">
      <c r="A66" s="18" t="s">
        <v>263</v>
      </c>
      <c r="B66" s="19"/>
      <c r="C66" s="19"/>
      <c r="D66" s="19"/>
      <c r="E66" s="19"/>
      <c r="F66" s="282"/>
      <c r="G66" s="283">
        <v>36211</v>
      </c>
    </row>
    <row r="67" spans="1:7" ht="12.75">
      <c r="A67" s="18" t="s">
        <v>264</v>
      </c>
      <c r="B67" s="19"/>
      <c r="C67" s="19"/>
      <c r="D67" s="19"/>
      <c r="E67" s="19"/>
      <c r="F67" s="282"/>
      <c r="G67" s="283">
        <v>11946</v>
      </c>
    </row>
    <row r="68" spans="1:7" ht="12.75">
      <c r="A68" s="18" t="s">
        <v>265</v>
      </c>
      <c r="B68" s="19"/>
      <c r="C68" s="19"/>
      <c r="D68" s="19"/>
      <c r="E68" s="19"/>
      <c r="F68" s="282"/>
      <c r="G68" s="283">
        <v>10030</v>
      </c>
    </row>
    <row r="69" spans="1:7" ht="12.75">
      <c r="A69" s="18" t="s">
        <v>266</v>
      </c>
      <c r="B69" s="19"/>
      <c r="C69" s="19"/>
      <c r="D69" s="19"/>
      <c r="E69" s="19"/>
      <c r="F69" s="282"/>
      <c r="G69" s="283">
        <v>10146</v>
      </c>
    </row>
    <row r="70" spans="1:7" ht="12.75">
      <c r="A70" s="18" t="s">
        <v>267</v>
      </c>
      <c r="B70" s="19"/>
      <c r="C70" s="19"/>
      <c r="D70" s="19"/>
      <c r="E70" s="19"/>
      <c r="F70" s="282"/>
      <c r="G70" s="283">
        <v>8895</v>
      </c>
    </row>
    <row r="71" spans="1:7" ht="12.75">
      <c r="A71" s="18" t="s">
        <v>268</v>
      </c>
      <c r="B71" s="19"/>
      <c r="C71" s="19"/>
      <c r="D71" s="19"/>
      <c r="E71" s="19"/>
      <c r="F71" s="282"/>
      <c r="G71" s="283">
        <v>9124</v>
      </c>
    </row>
    <row r="72" spans="1:7" ht="12.75">
      <c r="A72" s="18" t="s">
        <v>269</v>
      </c>
      <c r="B72" s="19"/>
      <c r="C72" s="19"/>
      <c r="D72" s="19"/>
      <c r="E72" s="19"/>
      <c r="F72" s="282"/>
      <c r="G72" s="283">
        <v>2218</v>
      </c>
    </row>
    <row r="73" spans="1:7" ht="12.75">
      <c r="A73" s="18" t="s">
        <v>270</v>
      </c>
      <c r="B73" s="19"/>
      <c r="C73" s="19"/>
      <c r="D73" s="19"/>
      <c r="E73" s="19"/>
      <c r="F73" s="282"/>
      <c r="G73" s="283">
        <v>16464</v>
      </c>
    </row>
    <row r="74" spans="1:7" ht="12.75">
      <c r="A74" s="18" t="s">
        <v>271</v>
      </c>
      <c r="B74" s="19"/>
      <c r="C74" s="19"/>
      <c r="D74" s="19"/>
      <c r="E74" s="19"/>
      <c r="F74" s="282"/>
      <c r="G74" s="283">
        <v>29225</v>
      </c>
    </row>
    <row r="75" spans="1:7" ht="12.75">
      <c r="A75" s="18" t="s">
        <v>272</v>
      </c>
      <c r="B75" s="19"/>
      <c r="C75" s="19"/>
      <c r="D75" s="19"/>
      <c r="E75" s="19"/>
      <c r="F75" s="282"/>
      <c r="G75" s="283">
        <v>10903</v>
      </c>
    </row>
    <row r="76" spans="1:7" ht="12.75">
      <c r="A76" s="18" t="s">
        <v>273</v>
      </c>
      <c r="B76" s="19"/>
      <c r="C76" s="19"/>
      <c r="D76" s="19"/>
      <c r="E76" s="19"/>
      <c r="F76" s="282"/>
      <c r="G76" s="283">
        <v>81945</v>
      </c>
    </row>
    <row r="77" spans="1:7" ht="12.75">
      <c r="A77" s="18" t="s">
        <v>274</v>
      </c>
      <c r="B77" s="19"/>
      <c r="C77" s="19"/>
      <c r="D77" s="19"/>
      <c r="E77" s="19"/>
      <c r="F77" s="282"/>
      <c r="G77" s="283">
        <v>20664</v>
      </c>
    </row>
    <row r="78" spans="1:7" ht="12.75">
      <c r="A78" s="18" t="s">
        <v>275</v>
      </c>
      <c r="B78" s="19"/>
      <c r="C78" s="19"/>
      <c r="D78" s="19"/>
      <c r="E78" s="19"/>
      <c r="F78" s="282"/>
      <c r="G78" s="287">
        <v>18165</v>
      </c>
    </row>
    <row r="79" spans="1:7" ht="12.75">
      <c r="A79" s="18"/>
      <c r="B79" s="19"/>
      <c r="C79" s="19"/>
      <c r="D79" s="19" t="s">
        <v>244</v>
      </c>
      <c r="E79" s="19"/>
      <c r="F79" s="282"/>
      <c r="G79" s="301">
        <f>SUM(G66:G78)</f>
        <v>265936</v>
      </c>
    </row>
    <row r="80" spans="1:7" ht="13.5" thickBot="1">
      <c r="A80" s="289" t="s">
        <v>276</v>
      </c>
      <c r="B80" s="70"/>
      <c r="C80" s="70"/>
      <c r="D80" s="70"/>
      <c r="E80" s="70"/>
      <c r="F80" s="290"/>
      <c r="G80" s="291">
        <f>SUM(G79+G58+G50+G38+G29+G20+G12)</f>
        <v>8399000</v>
      </c>
    </row>
    <row r="81" ht="12.75">
      <c r="H81" s="285"/>
    </row>
  </sheetData>
  <mergeCells count="5">
    <mergeCell ref="A65:G65"/>
    <mergeCell ref="G4:G6"/>
    <mergeCell ref="A1:G1"/>
    <mergeCell ref="A2:G2"/>
    <mergeCell ref="A3:G3"/>
  </mergeCells>
  <printOptions horizontalCentered="1"/>
  <pageMargins left="0.75" right="0.75" top="1" bottom="1" header="0.5" footer="0.5"/>
  <pageSetup horizontalDpi="600" verticalDpi="600" orientation="portrait" scale="97" r:id="rId1"/>
  <headerFooter alignWithMargins="0">
    <oddHeader>&amp;RAttachment &amp;A</oddHeader>
  </headerFooter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9"/>
  <sheetViews>
    <sheetView showGridLines="0" workbookViewId="0" topLeftCell="A1">
      <selection activeCell="D41" sqref="D41"/>
    </sheetView>
  </sheetViews>
  <sheetFormatPr defaultColWidth="9.7109375" defaultRowHeight="12.75"/>
  <cols>
    <col min="1" max="1" width="3.7109375" style="305" customWidth="1"/>
    <col min="2" max="2" width="8.140625" style="305" customWidth="1"/>
    <col min="3" max="3" width="2.8515625" style="305" customWidth="1"/>
    <col min="4" max="4" width="30.57421875" style="305" customWidth="1"/>
    <col min="5" max="5" width="3.7109375" style="305" customWidth="1"/>
    <col min="6" max="6" width="14.8515625" style="305" customWidth="1"/>
    <col min="7" max="7" width="3.7109375" style="305" customWidth="1"/>
    <col min="8" max="8" width="14.8515625" style="305" customWidth="1"/>
    <col min="9" max="9" width="3.7109375" style="305" customWidth="1"/>
    <col min="10" max="10" width="14.8515625" style="305" customWidth="1"/>
    <col min="11" max="11" width="3.7109375" style="305" customWidth="1"/>
    <col min="12" max="12" width="14.8515625" style="305" customWidth="1"/>
    <col min="13" max="13" width="3.7109375" style="305" customWidth="1"/>
    <col min="14" max="14" width="16.8515625" style="305" customWidth="1"/>
    <col min="15" max="15" width="1.7109375" style="305" customWidth="1"/>
    <col min="16" max="16384" width="9.7109375" style="305" customWidth="1"/>
  </cols>
  <sheetData>
    <row r="1" spans="1:15" ht="13.5" thickTop="1">
      <c r="A1" s="302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4"/>
    </row>
    <row r="2" spans="1:15" ht="12.75">
      <c r="A2" s="306" t="s">
        <v>277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8"/>
    </row>
    <row r="3" spans="1:15" ht="13.5" thickBot="1">
      <c r="A3" s="309" t="s">
        <v>120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1"/>
    </row>
    <row r="4" spans="1:15" ht="12.75" customHeight="1" thickTop="1">
      <c r="A4" s="312"/>
      <c r="B4" s="313"/>
      <c r="C4" s="313"/>
      <c r="D4" s="313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5"/>
    </row>
    <row r="5" spans="1:15" ht="12.75" customHeight="1">
      <c r="A5" s="316"/>
      <c r="B5" s="317"/>
      <c r="C5" s="317"/>
      <c r="D5" s="317"/>
      <c r="E5" s="318"/>
      <c r="F5" s="318"/>
      <c r="G5" s="318"/>
      <c r="H5" s="318"/>
      <c r="I5" s="318"/>
      <c r="J5" s="318"/>
      <c r="K5" s="318"/>
      <c r="L5" s="318"/>
      <c r="M5" s="318"/>
      <c r="N5" s="318" t="s">
        <v>6</v>
      </c>
      <c r="O5" s="319"/>
    </row>
    <row r="6" spans="1:15" ht="12.75" customHeight="1">
      <c r="A6" s="316"/>
      <c r="B6" s="317"/>
      <c r="C6" s="317"/>
      <c r="D6" s="317"/>
      <c r="E6" s="320"/>
      <c r="F6" s="321" t="s">
        <v>60</v>
      </c>
      <c r="G6" s="321"/>
      <c r="H6" s="321" t="s">
        <v>36</v>
      </c>
      <c r="I6" s="321"/>
      <c r="J6" s="321" t="s">
        <v>29</v>
      </c>
      <c r="K6" s="321"/>
      <c r="L6" s="321"/>
      <c r="M6" s="321"/>
      <c r="N6" s="321" t="s">
        <v>60</v>
      </c>
      <c r="O6" s="319"/>
    </row>
    <row r="7" spans="1:15" ht="12.75" customHeight="1">
      <c r="A7" s="316"/>
      <c r="B7" s="322" t="s">
        <v>61</v>
      </c>
      <c r="C7" s="317"/>
      <c r="D7" s="322" t="s">
        <v>278</v>
      </c>
      <c r="E7" s="323"/>
      <c r="F7" s="324" t="s">
        <v>62</v>
      </c>
      <c r="G7" s="323"/>
      <c r="H7" s="324" t="s">
        <v>44</v>
      </c>
      <c r="I7" s="323"/>
      <c r="J7" s="324" t="s">
        <v>44</v>
      </c>
      <c r="K7" s="323"/>
      <c r="L7" s="324" t="s">
        <v>79</v>
      </c>
      <c r="M7" s="323"/>
      <c r="N7" s="324" t="s">
        <v>62</v>
      </c>
      <c r="O7" s="319"/>
    </row>
    <row r="8" spans="1:15" ht="12.75" customHeight="1">
      <c r="A8" s="316"/>
      <c r="B8" s="325"/>
      <c r="C8" s="325"/>
      <c r="D8" s="325"/>
      <c r="O8" s="319"/>
    </row>
    <row r="9" spans="1:15" ht="12.75" customHeight="1">
      <c r="A9" s="316"/>
      <c r="B9" s="325"/>
      <c r="C9" s="325"/>
      <c r="D9" s="325"/>
      <c r="O9" s="319"/>
    </row>
    <row r="10" spans="1:15" ht="12.75" customHeight="1">
      <c r="A10" s="316"/>
      <c r="B10" s="326" t="s">
        <v>86</v>
      </c>
      <c r="C10" s="325"/>
      <c r="D10" s="326" t="s">
        <v>279</v>
      </c>
      <c r="E10" s="112"/>
      <c r="F10" s="111">
        <v>450400</v>
      </c>
      <c r="G10" s="111"/>
      <c r="H10" s="111">
        <f>ROUND(((F10/$F$45)*$H$45),-2)</f>
        <v>8700</v>
      </c>
      <c r="I10" s="111"/>
      <c r="J10" s="111">
        <f>'[24]Sheet1'!I5</f>
        <v>3800</v>
      </c>
      <c r="K10" s="111"/>
      <c r="L10" s="111">
        <f>'[24]Sheet1'!K5</f>
        <v>2400</v>
      </c>
      <c r="M10" s="111"/>
      <c r="N10" s="111">
        <f>SUM(F10:M10)</f>
        <v>465300</v>
      </c>
      <c r="O10" s="319"/>
    </row>
    <row r="11" spans="1:15" ht="12.75" customHeight="1">
      <c r="A11" s="316"/>
      <c r="B11" s="325"/>
      <c r="C11" s="325"/>
      <c r="D11" s="326" t="s">
        <v>280</v>
      </c>
      <c r="E11" s="112"/>
      <c r="F11" s="112">
        <v>302300</v>
      </c>
      <c r="G11" s="112"/>
      <c r="H11" s="112">
        <f>ROUND(((F11/$F$45)*$H$45),-2)</f>
        <v>5800</v>
      </c>
      <c r="I11" s="112"/>
      <c r="J11" s="112">
        <f>'[24]Sheet1'!I6</f>
        <v>5000</v>
      </c>
      <c r="K11" s="112"/>
      <c r="L11" s="112">
        <f>'[24]Sheet1'!K6</f>
        <v>2200</v>
      </c>
      <c r="M11" s="112"/>
      <c r="N11" s="112">
        <f>SUM(F11:M11)</f>
        <v>315300</v>
      </c>
      <c r="O11" s="319"/>
    </row>
    <row r="12" spans="1:15" ht="12.75" customHeight="1">
      <c r="A12" s="316"/>
      <c r="B12" s="325"/>
      <c r="C12" s="325"/>
      <c r="D12" s="325"/>
      <c r="H12" s="112"/>
      <c r="J12" s="112"/>
      <c r="L12" s="112"/>
      <c r="N12" s="112"/>
      <c r="O12" s="319"/>
    </row>
    <row r="13" spans="1:15" ht="12.75" customHeight="1">
      <c r="A13" s="316"/>
      <c r="B13" s="325"/>
      <c r="C13" s="325"/>
      <c r="D13" s="327" t="s">
        <v>127</v>
      </c>
      <c r="E13" s="328"/>
      <c r="F13" s="329">
        <f>F10+F11</f>
        <v>752700</v>
      </c>
      <c r="G13" s="328"/>
      <c r="H13" s="329">
        <f>H10+H11</f>
        <v>14500</v>
      </c>
      <c r="I13" s="328"/>
      <c r="J13" s="329">
        <f>J10+J11</f>
        <v>8800</v>
      </c>
      <c r="K13" s="328"/>
      <c r="L13" s="329">
        <f>L10+L11</f>
        <v>4600</v>
      </c>
      <c r="M13" s="328"/>
      <c r="N13" s="329">
        <f>N10+N11</f>
        <v>780600</v>
      </c>
      <c r="O13" s="319"/>
    </row>
    <row r="14" spans="1:15" ht="12.75" customHeight="1">
      <c r="A14" s="316"/>
      <c r="B14" s="325"/>
      <c r="C14" s="325"/>
      <c r="D14" s="325"/>
      <c r="H14" s="112"/>
      <c r="J14" s="112"/>
      <c r="L14" s="112"/>
      <c r="N14" s="112"/>
      <c r="O14" s="319"/>
    </row>
    <row r="15" spans="1:15" ht="12.75" customHeight="1">
      <c r="A15" s="316"/>
      <c r="B15" s="326" t="s">
        <v>87</v>
      </c>
      <c r="C15" s="325"/>
      <c r="D15" s="326" t="s">
        <v>281</v>
      </c>
      <c r="E15" s="112"/>
      <c r="F15" s="112">
        <v>289400</v>
      </c>
      <c r="G15" s="112"/>
      <c r="H15" s="112">
        <f>ROUND(((F15/$F$45)*$H$45),-2)</f>
        <v>5600</v>
      </c>
      <c r="I15" s="112"/>
      <c r="J15" s="112">
        <f>'[24]Sheet1'!I11</f>
        <v>5300</v>
      </c>
      <c r="K15" s="112"/>
      <c r="L15" s="112">
        <f>'[24]Sheet1'!K11</f>
        <v>3500</v>
      </c>
      <c r="M15" s="112"/>
      <c r="N15" s="112">
        <f>SUM(F15:M15)</f>
        <v>303800</v>
      </c>
      <c r="O15" s="319"/>
    </row>
    <row r="16" spans="1:15" ht="12.75" customHeight="1">
      <c r="A16" s="316"/>
      <c r="B16" s="325"/>
      <c r="C16" s="325"/>
      <c r="D16" s="326" t="s">
        <v>282</v>
      </c>
      <c r="E16" s="112"/>
      <c r="F16" s="112">
        <v>178900</v>
      </c>
      <c r="G16" s="112"/>
      <c r="H16" s="112">
        <f>ROUND(((F16/$F$45)*$H$45),-2)</f>
        <v>3500</v>
      </c>
      <c r="I16" s="112"/>
      <c r="J16" s="112">
        <f>'[24]Sheet1'!I12</f>
        <v>3300</v>
      </c>
      <c r="K16" s="112"/>
      <c r="L16" s="112">
        <f>'[24]Sheet1'!K12</f>
        <v>2000</v>
      </c>
      <c r="M16" s="112"/>
      <c r="N16" s="112">
        <f>SUM(F16:M16)</f>
        <v>187700</v>
      </c>
      <c r="O16" s="319"/>
    </row>
    <row r="17" spans="1:15" ht="12.75" customHeight="1">
      <c r="A17" s="316"/>
      <c r="B17" s="325"/>
      <c r="C17" s="325"/>
      <c r="D17" s="325"/>
      <c r="H17" s="112"/>
      <c r="J17" s="112"/>
      <c r="L17" s="112"/>
      <c r="N17" s="112"/>
      <c r="O17" s="319"/>
    </row>
    <row r="18" spans="1:15" ht="12.75" customHeight="1">
      <c r="A18" s="316"/>
      <c r="B18" s="326" t="s">
        <v>214</v>
      </c>
      <c r="C18" s="325"/>
      <c r="D18" s="327" t="s">
        <v>127</v>
      </c>
      <c r="E18" s="328"/>
      <c r="F18" s="329">
        <f>F15+F16</f>
        <v>468300</v>
      </c>
      <c r="G18" s="328"/>
      <c r="H18" s="329">
        <f>H15+H16</f>
        <v>9100</v>
      </c>
      <c r="I18" s="328"/>
      <c r="J18" s="329">
        <f>J15+J16</f>
        <v>8600</v>
      </c>
      <c r="K18" s="328"/>
      <c r="L18" s="329">
        <f>L15+L16</f>
        <v>5500</v>
      </c>
      <c r="M18" s="328"/>
      <c r="N18" s="329">
        <f>N15+N16</f>
        <v>491500</v>
      </c>
      <c r="O18" s="319"/>
    </row>
    <row r="19" spans="1:15" ht="12.75" customHeight="1">
      <c r="A19" s="316"/>
      <c r="B19" s="325"/>
      <c r="C19" s="325"/>
      <c r="D19" s="325"/>
      <c r="H19" s="112"/>
      <c r="J19" s="112"/>
      <c r="L19" s="112"/>
      <c r="N19" s="112"/>
      <c r="O19" s="319"/>
    </row>
    <row r="20" spans="1:15" ht="12.75" customHeight="1">
      <c r="A20" s="316"/>
      <c r="B20" s="326" t="s">
        <v>91</v>
      </c>
      <c r="C20" s="325"/>
      <c r="D20" s="326" t="s">
        <v>283</v>
      </c>
      <c r="E20" s="112"/>
      <c r="F20" s="112">
        <v>171200</v>
      </c>
      <c r="G20" s="112"/>
      <c r="H20" s="112">
        <f>ROUND(((F20/$F$45)*$H$45),-2)+100</f>
        <v>3400</v>
      </c>
      <c r="I20" s="112"/>
      <c r="J20" s="112">
        <f>'[24]Sheet1'!I17</f>
        <v>3500</v>
      </c>
      <c r="K20" s="112"/>
      <c r="L20" s="112">
        <f>'[24]Sheet1'!K17</f>
        <v>1400</v>
      </c>
      <c r="M20" s="112"/>
      <c r="N20" s="112">
        <f>SUM(F20:M20)</f>
        <v>179500</v>
      </c>
      <c r="O20" s="319"/>
    </row>
    <row r="21" spans="1:15" ht="12.75" customHeight="1">
      <c r="A21" s="316"/>
      <c r="B21" s="325"/>
      <c r="C21" s="325"/>
      <c r="D21" s="326" t="s">
        <v>284</v>
      </c>
      <c r="E21" s="112"/>
      <c r="F21" s="112">
        <v>202200</v>
      </c>
      <c r="G21" s="112"/>
      <c r="H21" s="112">
        <f>ROUND(((F21/$F$45)*$H$45),-2)</f>
        <v>3900</v>
      </c>
      <c r="I21" s="112"/>
      <c r="J21" s="112">
        <f>'[24]Sheet1'!I18</f>
        <v>4700</v>
      </c>
      <c r="K21" s="112"/>
      <c r="L21" s="112">
        <f>'[24]Sheet1'!K18</f>
        <v>800</v>
      </c>
      <c r="M21" s="112"/>
      <c r="N21" s="112">
        <f>SUM(F21:M21)</f>
        <v>211600</v>
      </c>
      <c r="O21" s="319"/>
    </row>
    <row r="22" spans="1:15" ht="12.75" customHeight="1">
      <c r="A22" s="316"/>
      <c r="B22" s="325"/>
      <c r="C22" s="325"/>
      <c r="D22" s="325"/>
      <c r="H22" s="112"/>
      <c r="J22" s="112"/>
      <c r="L22" s="112"/>
      <c r="N22" s="112"/>
      <c r="O22" s="319"/>
    </row>
    <row r="23" spans="1:15" ht="12.75" customHeight="1">
      <c r="A23" s="316"/>
      <c r="B23" s="325"/>
      <c r="C23" s="325"/>
      <c r="D23" s="327" t="s">
        <v>127</v>
      </c>
      <c r="E23" s="328"/>
      <c r="F23" s="329">
        <f>F20+F21</f>
        <v>373400</v>
      </c>
      <c r="G23" s="328"/>
      <c r="H23" s="329">
        <f>H20+H21</f>
        <v>7300</v>
      </c>
      <c r="I23" s="328"/>
      <c r="J23" s="329">
        <f>J20+J21</f>
        <v>8200</v>
      </c>
      <c r="K23" s="328"/>
      <c r="L23" s="329">
        <f>L20+L21</f>
        <v>2200</v>
      </c>
      <c r="M23" s="328"/>
      <c r="N23" s="329">
        <f>N20+N21</f>
        <v>391100</v>
      </c>
      <c r="O23" s="319"/>
    </row>
    <row r="24" spans="1:15" ht="12.75" customHeight="1">
      <c r="A24" s="316"/>
      <c r="B24" s="325"/>
      <c r="C24" s="325"/>
      <c r="D24" s="325"/>
      <c r="H24" s="112"/>
      <c r="J24" s="112"/>
      <c r="L24" s="112"/>
      <c r="N24" s="112"/>
      <c r="O24" s="319"/>
    </row>
    <row r="25" spans="1:15" ht="12.75" customHeight="1">
      <c r="A25" s="316"/>
      <c r="B25" s="326" t="s">
        <v>92</v>
      </c>
      <c r="C25" s="325"/>
      <c r="D25" s="326" t="s">
        <v>285</v>
      </c>
      <c r="E25" s="112"/>
      <c r="F25" s="112">
        <v>322300</v>
      </c>
      <c r="G25" s="112"/>
      <c r="H25" s="112">
        <f>ROUND(((F25/$F$45)*$H$45),-2)</f>
        <v>6200</v>
      </c>
      <c r="I25" s="112"/>
      <c r="J25" s="112">
        <f>'[24]Sheet1'!I23</f>
        <v>6200</v>
      </c>
      <c r="K25" s="112"/>
      <c r="L25" s="112">
        <f>'[24]Sheet1'!K23</f>
        <v>3700</v>
      </c>
      <c r="M25" s="112"/>
      <c r="N25" s="112">
        <f>SUM(F25:M25)</f>
        <v>338400</v>
      </c>
      <c r="O25" s="319"/>
    </row>
    <row r="26" spans="1:15" ht="12.75" customHeight="1">
      <c r="A26" s="316"/>
      <c r="B26" s="325"/>
      <c r="C26" s="325"/>
      <c r="D26" s="326" t="s">
        <v>286</v>
      </c>
      <c r="E26" s="112"/>
      <c r="F26" s="112">
        <v>405300</v>
      </c>
      <c r="G26" s="112"/>
      <c r="H26" s="112">
        <f>ROUND(((F26/$F$45)*$H$45),-2)</f>
        <v>7800</v>
      </c>
      <c r="I26" s="112"/>
      <c r="J26" s="112">
        <f>'[24]Sheet1'!I24</f>
        <v>7500</v>
      </c>
      <c r="K26" s="112"/>
      <c r="L26" s="112">
        <f>'[24]Sheet1'!K24</f>
        <v>5100</v>
      </c>
      <c r="M26" s="112"/>
      <c r="N26" s="112">
        <f>SUM(F26:M26)</f>
        <v>425700</v>
      </c>
      <c r="O26" s="319"/>
    </row>
    <row r="27" spans="1:15" ht="12.75" customHeight="1">
      <c r="A27" s="316"/>
      <c r="B27" s="325"/>
      <c r="C27" s="325"/>
      <c r="D27" s="325"/>
      <c r="H27" s="112"/>
      <c r="J27" s="112"/>
      <c r="L27" s="112"/>
      <c r="N27" s="112"/>
      <c r="O27" s="319"/>
    </row>
    <row r="28" spans="1:15" ht="12.75" customHeight="1">
      <c r="A28" s="316"/>
      <c r="B28" s="325"/>
      <c r="C28" s="325"/>
      <c r="D28" s="327" t="s">
        <v>97</v>
      </c>
      <c r="E28" s="328"/>
      <c r="F28" s="329">
        <f>F25+F26</f>
        <v>727600</v>
      </c>
      <c r="G28" s="328"/>
      <c r="H28" s="329">
        <f>H25+H26</f>
        <v>14000</v>
      </c>
      <c r="I28" s="328"/>
      <c r="J28" s="329">
        <f>J25+J26</f>
        <v>13700</v>
      </c>
      <c r="K28" s="328"/>
      <c r="L28" s="329">
        <f>L25+L26</f>
        <v>8800</v>
      </c>
      <c r="M28" s="328"/>
      <c r="N28" s="329">
        <f>N25+N26</f>
        <v>764100</v>
      </c>
      <c r="O28" s="319"/>
    </row>
    <row r="29" spans="1:15" ht="12.75" customHeight="1">
      <c r="A29" s="316"/>
      <c r="B29" s="325"/>
      <c r="C29" s="325"/>
      <c r="D29" s="325"/>
      <c r="H29" s="112"/>
      <c r="J29" s="112"/>
      <c r="L29" s="112"/>
      <c r="N29" s="112"/>
      <c r="O29" s="319"/>
    </row>
    <row r="30" spans="1:15" ht="12.75" customHeight="1">
      <c r="A30" s="316"/>
      <c r="B30" s="326" t="s">
        <v>94</v>
      </c>
      <c r="C30" s="325"/>
      <c r="D30" s="326" t="s">
        <v>287</v>
      </c>
      <c r="E30" s="112"/>
      <c r="F30" s="112">
        <v>1512400</v>
      </c>
      <c r="G30" s="112"/>
      <c r="H30" s="112">
        <f>ROUND(((F30/$F$45)*$H$45),-2)</f>
        <v>29200</v>
      </c>
      <c r="I30" s="112"/>
      <c r="J30" s="112">
        <f>'[24]Sheet1'!I29</f>
        <v>26900</v>
      </c>
      <c r="K30" s="112"/>
      <c r="L30" s="112">
        <f>'[24]Sheet1'!K29</f>
        <v>13200</v>
      </c>
      <c r="M30" s="112"/>
      <c r="N30" s="112">
        <f>SUM(F30:M30)</f>
        <v>1581700</v>
      </c>
      <c r="O30" s="319"/>
    </row>
    <row r="31" spans="1:15" ht="12.75" customHeight="1">
      <c r="A31" s="316"/>
      <c r="B31" s="325"/>
      <c r="C31" s="325"/>
      <c r="D31" s="326" t="s">
        <v>288</v>
      </c>
      <c r="E31" s="112"/>
      <c r="F31" s="112">
        <v>1189700</v>
      </c>
      <c r="G31" s="112"/>
      <c r="H31" s="112">
        <f>ROUND(((F31/$F$45)*$H$45),-2)</f>
        <v>23000</v>
      </c>
      <c r="I31" s="112"/>
      <c r="J31" s="112">
        <f>'[24]Sheet1'!I30</f>
        <v>21000</v>
      </c>
      <c r="K31" s="112"/>
      <c r="L31" s="112">
        <f>'[24]Sheet1'!K30</f>
        <v>10200</v>
      </c>
      <c r="M31" s="112"/>
      <c r="N31" s="112">
        <f>SUM(F31:M31)</f>
        <v>1243900</v>
      </c>
      <c r="O31" s="319"/>
    </row>
    <row r="32" spans="1:15" ht="12.75" customHeight="1">
      <c r="A32" s="316"/>
      <c r="B32" s="325"/>
      <c r="C32" s="325"/>
      <c r="D32" s="326" t="s">
        <v>289</v>
      </c>
      <c r="E32" s="112"/>
      <c r="F32" s="112">
        <v>896800</v>
      </c>
      <c r="G32" s="112"/>
      <c r="H32" s="112">
        <f>ROUND(((F32/$F$45)*$H$45),-2)</f>
        <v>17300</v>
      </c>
      <c r="I32" s="112"/>
      <c r="J32" s="112">
        <f>'[24]Sheet1'!I31</f>
        <v>15500</v>
      </c>
      <c r="K32" s="112"/>
      <c r="L32" s="112">
        <f>'[24]Sheet1'!K31</f>
        <v>10100</v>
      </c>
      <c r="M32" s="112"/>
      <c r="N32" s="112">
        <f>SUM(F32:M32)</f>
        <v>939700</v>
      </c>
      <c r="O32" s="319"/>
    </row>
    <row r="33" spans="1:15" ht="12.75" customHeight="1">
      <c r="A33" s="316"/>
      <c r="B33" s="325"/>
      <c r="C33" s="325"/>
      <c r="D33" s="325"/>
      <c r="H33" s="112"/>
      <c r="J33" s="112"/>
      <c r="L33" s="112"/>
      <c r="N33" s="112"/>
      <c r="O33" s="319"/>
    </row>
    <row r="34" spans="1:15" ht="12.75" customHeight="1">
      <c r="A34" s="316"/>
      <c r="B34" s="325"/>
      <c r="C34" s="325"/>
      <c r="D34" s="327" t="s">
        <v>97</v>
      </c>
      <c r="E34" s="328"/>
      <c r="F34" s="329">
        <f>SUM(F30:F33)</f>
        <v>3598900</v>
      </c>
      <c r="G34" s="328"/>
      <c r="H34" s="329">
        <f>SUM(H30:H33)</f>
        <v>69500</v>
      </c>
      <c r="I34" s="328"/>
      <c r="J34" s="329">
        <f>SUM(J30:J33)</f>
        <v>63400</v>
      </c>
      <c r="K34" s="328"/>
      <c r="L34" s="329">
        <f>SUM(L30:L33)</f>
        <v>33500</v>
      </c>
      <c r="M34" s="328"/>
      <c r="N34" s="329">
        <f>SUM(N30:N33)</f>
        <v>3765300</v>
      </c>
      <c r="O34" s="319"/>
    </row>
    <row r="35" spans="1:15" ht="12.75" customHeight="1">
      <c r="A35" s="316"/>
      <c r="B35" s="325"/>
      <c r="C35" s="325"/>
      <c r="D35" s="325"/>
      <c r="H35" s="112"/>
      <c r="J35" s="112"/>
      <c r="L35" s="112"/>
      <c r="N35" s="112"/>
      <c r="O35" s="319"/>
    </row>
    <row r="36" spans="1:15" ht="12.75" customHeight="1">
      <c r="A36" s="316"/>
      <c r="B36" s="326" t="s">
        <v>95</v>
      </c>
      <c r="C36" s="325"/>
      <c r="D36" s="326" t="s">
        <v>290</v>
      </c>
      <c r="E36" s="112"/>
      <c r="F36" s="112">
        <v>876100</v>
      </c>
      <c r="G36" s="112"/>
      <c r="H36" s="112">
        <f>ROUND(((F36/$F$45)*$H$45),-2)</f>
        <v>16900</v>
      </c>
      <c r="I36" s="112"/>
      <c r="J36" s="112">
        <f>'[24]Sheet1'!I36</f>
        <v>13000</v>
      </c>
      <c r="K36" s="112"/>
      <c r="L36" s="112">
        <f>'[24]Sheet1'!K36</f>
        <v>6700</v>
      </c>
      <c r="M36" s="112"/>
      <c r="N36" s="112">
        <f>SUM(F36:M36)</f>
        <v>912700</v>
      </c>
      <c r="O36" s="319"/>
    </row>
    <row r="37" spans="1:15" ht="12.75" customHeight="1">
      <c r="A37" s="316"/>
      <c r="B37" s="325"/>
      <c r="C37" s="325"/>
      <c r="D37" s="326" t="s">
        <v>291</v>
      </c>
      <c r="E37" s="112"/>
      <c r="F37" s="112">
        <v>400500</v>
      </c>
      <c r="G37" s="112"/>
      <c r="H37" s="112">
        <f>ROUND(((F37/$F$45)*$H$45),-2)</f>
        <v>7700</v>
      </c>
      <c r="I37" s="112"/>
      <c r="J37" s="112">
        <f>'[24]Sheet1'!I37</f>
        <v>8600</v>
      </c>
      <c r="K37" s="112"/>
      <c r="L37" s="112">
        <f>'[24]Sheet1'!K37</f>
        <v>2500</v>
      </c>
      <c r="M37" s="112"/>
      <c r="N37" s="112">
        <f>SUM(F37:M37)</f>
        <v>419300</v>
      </c>
      <c r="O37" s="319"/>
    </row>
    <row r="38" spans="1:15" ht="12.75" customHeight="1">
      <c r="A38" s="316"/>
      <c r="B38" s="325"/>
      <c r="C38" s="325"/>
      <c r="D38" s="326" t="s">
        <v>292</v>
      </c>
      <c r="E38" s="112"/>
      <c r="F38" s="112">
        <v>993200</v>
      </c>
      <c r="G38" s="112"/>
      <c r="H38" s="112">
        <f>ROUND(((F38/$F$45)*$H$45),-2)</f>
        <v>19200</v>
      </c>
      <c r="I38" s="112"/>
      <c r="J38" s="112">
        <f>'[24]Sheet1'!I38</f>
        <v>22100</v>
      </c>
      <c r="K38" s="112"/>
      <c r="L38" s="112">
        <f>'[24]Sheet1'!K38</f>
        <v>5400</v>
      </c>
      <c r="M38" s="112"/>
      <c r="N38" s="112">
        <f>SUM(F38:M38)</f>
        <v>1039900</v>
      </c>
      <c r="O38" s="319"/>
    </row>
    <row r="39" spans="1:15" ht="12.75" customHeight="1">
      <c r="A39" s="316"/>
      <c r="B39" s="325"/>
      <c r="C39" s="325"/>
      <c r="D39" s="330" t="s">
        <v>293</v>
      </c>
      <c r="E39" s="112"/>
      <c r="F39" s="112">
        <v>167300</v>
      </c>
      <c r="G39" s="112"/>
      <c r="H39" s="112">
        <f>ROUND(((F39/$F$45)*$H$45),-2)</f>
        <v>3200</v>
      </c>
      <c r="I39" s="112"/>
      <c r="J39" s="112">
        <f>'[24]Sheet1'!I39</f>
        <v>3600</v>
      </c>
      <c r="K39" s="112"/>
      <c r="L39" s="112">
        <f>'[24]Sheet1'!K39</f>
        <v>900</v>
      </c>
      <c r="M39" s="112"/>
      <c r="N39" s="112">
        <f>SUM(F39:M39)</f>
        <v>175000</v>
      </c>
      <c r="O39" s="319"/>
    </row>
    <row r="40" spans="1:15" ht="12.75" customHeight="1">
      <c r="A40" s="316"/>
      <c r="B40" s="325"/>
      <c r="C40" s="325"/>
      <c r="D40" s="326" t="s">
        <v>294</v>
      </c>
      <c r="E40" s="112"/>
      <c r="F40" s="112">
        <v>403900</v>
      </c>
      <c r="G40" s="112"/>
      <c r="H40" s="112">
        <f>ROUND(((F40/$F$45)*$H$45),-2)</f>
        <v>7800</v>
      </c>
      <c r="I40" s="112"/>
      <c r="J40" s="112">
        <f>'[24]Sheet1'!I40</f>
        <v>7300</v>
      </c>
      <c r="K40" s="112"/>
      <c r="L40" s="112">
        <f>'[24]Sheet1'!K40</f>
        <v>2500</v>
      </c>
      <c r="M40" s="112"/>
      <c r="N40" s="112">
        <f>SUM(F40:M40)</f>
        <v>421500</v>
      </c>
      <c r="O40" s="319"/>
    </row>
    <row r="41" spans="1:15" ht="12.75" customHeight="1">
      <c r="A41" s="316"/>
      <c r="B41" s="325"/>
      <c r="C41" s="325"/>
      <c r="D41" s="325"/>
      <c r="H41" s="112"/>
      <c r="L41" s="112"/>
      <c r="O41" s="319"/>
    </row>
    <row r="42" spans="1:15" ht="12.75" customHeight="1">
      <c r="A42" s="316"/>
      <c r="B42" s="325"/>
      <c r="C42" s="325"/>
      <c r="D42" s="327" t="s">
        <v>295</v>
      </c>
      <c r="E42" s="328"/>
      <c r="F42" s="329">
        <f>SUM(F36:F41)</f>
        <v>2841000</v>
      </c>
      <c r="G42" s="328"/>
      <c r="H42" s="329">
        <f>SUM(H36:H41)</f>
        <v>54800</v>
      </c>
      <c r="I42" s="328"/>
      <c r="J42" s="329">
        <f>SUM(J36:J41)</f>
        <v>54600</v>
      </c>
      <c r="K42" s="328"/>
      <c r="L42" s="329">
        <f>SUM(L36:L41)</f>
        <v>18000</v>
      </c>
      <c r="M42" s="328"/>
      <c r="N42" s="329">
        <f>SUM(N36:N41)</f>
        <v>2968400</v>
      </c>
      <c r="O42" s="319"/>
    </row>
    <row r="43" spans="1:15" ht="12.75" customHeight="1">
      <c r="A43" s="316"/>
      <c r="B43" s="325"/>
      <c r="C43" s="325"/>
      <c r="D43" s="325"/>
      <c r="O43" s="319"/>
    </row>
    <row r="44" spans="1:15" ht="12.75" customHeight="1">
      <c r="A44" s="316"/>
      <c r="B44" s="325"/>
      <c r="C44" s="325"/>
      <c r="D44" s="325"/>
      <c r="O44" s="319"/>
    </row>
    <row r="45" spans="1:15" ht="12.75" customHeight="1" thickBot="1">
      <c r="A45" s="316"/>
      <c r="B45" s="325"/>
      <c r="C45" s="325"/>
      <c r="D45" s="326" t="s">
        <v>114</v>
      </c>
      <c r="E45" s="331"/>
      <c r="F45" s="332">
        <f>F13+F18+F23+F28+F34+F42</f>
        <v>8761900</v>
      </c>
      <c r="G45" s="331"/>
      <c r="H45" s="332">
        <v>169200</v>
      </c>
      <c r="I45" s="331"/>
      <c r="J45" s="332">
        <f>J13+J18+J23+J28+J34+J42</f>
        <v>157300</v>
      </c>
      <c r="K45" s="331"/>
      <c r="L45" s="332">
        <f>L13+L18+L23+L28+L34+L42</f>
        <v>72600</v>
      </c>
      <c r="M45" s="331"/>
      <c r="N45" s="332">
        <f>N13+N18+N23+N28+N34+N42</f>
        <v>9161000</v>
      </c>
      <c r="O45" s="319"/>
    </row>
    <row r="46" spans="1:15" ht="12.75" customHeight="1" thickTop="1">
      <c r="A46" s="316"/>
      <c r="B46" s="325"/>
      <c r="C46" s="325"/>
      <c r="D46" s="325"/>
      <c r="O46" s="319"/>
    </row>
    <row r="47" spans="1:15" ht="12.75" customHeight="1">
      <c r="A47" s="316"/>
      <c r="B47" s="325"/>
      <c r="C47" s="325"/>
      <c r="D47" s="325"/>
      <c r="O47" s="319"/>
    </row>
    <row r="48" spans="1:15" ht="12.75" customHeight="1" thickBot="1">
      <c r="A48" s="333"/>
      <c r="B48" s="334"/>
      <c r="C48" s="335"/>
      <c r="D48" s="335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7"/>
    </row>
    <row r="49" spans="1:4" ht="12.75" customHeight="1" thickTop="1">
      <c r="A49" s="325"/>
      <c r="B49" s="325"/>
      <c r="C49" s="325"/>
      <c r="D49" s="325"/>
    </row>
    <row r="50" ht="12.75" customHeight="1"/>
  </sheetData>
  <mergeCells count="3">
    <mergeCell ref="A1:O1"/>
    <mergeCell ref="A2:O2"/>
    <mergeCell ref="A3:O3"/>
  </mergeCells>
  <printOptions horizontalCentered="1"/>
  <pageMargins left="0.5" right="0.5" top="0.5" bottom="0.5" header="0" footer="0.25"/>
  <pageSetup fitToHeight="1" fitToWidth="1" horizontalDpi="600" verticalDpi="600" orientation="landscape" scale="90" r:id="rId1"/>
  <headerFooter alignWithMargins="0">
    <oddHeader>&amp;RATTACHMENT &amp;A
</oddHeader>
    <oddFooter>&amp;L&amp;8&amp;D&amp;T&amp;C&amp;F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Board of Regents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 Stewart</dc:creator>
  <cp:keywords/>
  <dc:description/>
  <cp:lastModifiedBy>Renee Stewart</cp:lastModifiedBy>
  <cp:lastPrinted>2006-09-25T14:32:50Z</cp:lastPrinted>
  <dcterms:created xsi:type="dcterms:W3CDTF">2006-09-25T14:20:25Z</dcterms:created>
  <dcterms:modified xsi:type="dcterms:W3CDTF">2006-09-25T20:34:48Z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